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excel\penzugy\R.Timi\Előirányzatok\2021\2021 III. módosítás\"/>
    </mc:Choice>
  </mc:AlternateContent>
  <xr:revisionPtr revIDLastSave="0" documentId="13_ncr:1_{BDA9C0E4-E964-4629-A2BE-D903BA2B6C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érleg(Hivatal 2020)" sheetId="4" r:id="rId1"/>
    <sheet name="Bevételek(Hivatal 2020)" sheetId="2" r:id="rId2"/>
    <sheet name="Kiadások(Hivatal 2020)" sheetId="3" r:id="rId3"/>
    <sheet name="Kiadások COFOG szerint" sheetId="5" state="hidden" r:id="rId4"/>
  </sheets>
  <definedNames>
    <definedName name="_xlnm._FilterDatabase" localSheetId="3" hidden="1">'Kiadások COFOG szerint'!$A$1:$A$55</definedName>
    <definedName name="_xlnm.Print_Area" localSheetId="1">'Bevételek(Hivatal 2020)'!$A$1:$G$31</definedName>
    <definedName name="_xlnm.Print_Area" localSheetId="3">'Kiadások COFOG szerint'!$A$1:$G$55</definedName>
    <definedName name="_xlnm.Print_Area" localSheetId="2">'Kiadások(Hivatal 2020)'!$A$1:$G$46</definedName>
    <definedName name="_xlnm.Print_Area" localSheetId="0">'Mérleg(Hivatal 2020)'!$A$1:$N$28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4" l="1"/>
  <c r="N17" i="4"/>
  <c r="K17" i="4"/>
  <c r="J17" i="4"/>
  <c r="N16" i="4"/>
  <c r="K16" i="4"/>
  <c r="J16" i="4"/>
  <c r="J11" i="4"/>
  <c r="J10" i="4"/>
  <c r="J9" i="4"/>
  <c r="J14" i="4" s="1"/>
  <c r="G10" i="4"/>
  <c r="F10" i="4" s="1"/>
  <c r="D10" i="4"/>
  <c r="D9" i="4"/>
  <c r="C13" i="2"/>
  <c r="G21" i="2"/>
  <c r="D21" i="2"/>
  <c r="C21" i="2"/>
  <c r="F18" i="2"/>
  <c r="E18" i="2"/>
  <c r="F38" i="3"/>
  <c r="D38" i="3"/>
  <c r="E38" i="3"/>
  <c r="G38" i="3"/>
  <c r="C38" i="3"/>
  <c r="G31" i="3"/>
  <c r="G18" i="3"/>
  <c r="F19" i="3"/>
  <c r="D19" i="3"/>
  <c r="E19" i="3"/>
  <c r="G19" i="3"/>
  <c r="D25" i="3"/>
  <c r="E25" i="3"/>
  <c r="F25" i="3"/>
  <c r="G25" i="3"/>
  <c r="F35" i="3"/>
  <c r="G36" i="3"/>
  <c r="D37" i="3"/>
  <c r="D35" i="3"/>
  <c r="E35" i="3"/>
  <c r="G35" i="3"/>
  <c r="D32" i="3"/>
  <c r="E32" i="3"/>
  <c r="F32" i="3"/>
  <c r="G32" i="3"/>
  <c r="D34" i="3"/>
  <c r="E34" i="3"/>
  <c r="F34" i="3"/>
  <c r="G34" i="3"/>
  <c r="D33" i="3"/>
  <c r="E33" i="3"/>
  <c r="F33" i="3"/>
  <c r="G33" i="3"/>
  <c r="D38" i="5"/>
  <c r="G38" i="5"/>
  <c r="F35" i="5"/>
  <c r="F34" i="5"/>
  <c r="F33" i="5"/>
  <c r="F32" i="5"/>
  <c r="G35" i="5"/>
  <c r="E35" i="5"/>
  <c r="E34" i="5"/>
  <c r="E33" i="5"/>
  <c r="E32" i="5"/>
  <c r="E25" i="5"/>
  <c r="F25" i="5"/>
  <c r="D31" i="5"/>
  <c r="G18" i="5"/>
  <c r="E20" i="5"/>
  <c r="C37" i="3" l="1"/>
  <c r="C33" i="3"/>
  <c r="C34" i="3"/>
  <c r="C32" i="3"/>
  <c r="C26" i="3"/>
  <c r="C27" i="3"/>
  <c r="C28" i="3"/>
  <c r="C29" i="3"/>
  <c r="C30" i="3"/>
  <c r="C25" i="3"/>
  <c r="C22" i="3"/>
  <c r="C23" i="3"/>
  <c r="C24" i="3"/>
  <c r="C21" i="3"/>
  <c r="C19" i="3"/>
  <c r="C20" i="3" s="1"/>
  <c r="C16" i="3"/>
  <c r="C15" i="3"/>
  <c r="C13" i="3"/>
  <c r="C14" i="3"/>
  <c r="C9" i="3"/>
  <c r="C10" i="3"/>
  <c r="C11" i="3"/>
  <c r="C12" i="3"/>
  <c r="C8" i="3"/>
  <c r="D35" i="5"/>
  <c r="C35" i="5"/>
  <c r="C31" i="5"/>
  <c r="C20" i="5"/>
  <c r="C18" i="5"/>
  <c r="C38" i="5" l="1"/>
  <c r="C35" i="3"/>
  <c r="C31" i="3"/>
  <c r="C18" i="3"/>
  <c r="D15" i="4"/>
  <c r="C15" i="4"/>
  <c r="D13" i="4"/>
  <c r="C13" i="4"/>
  <c r="G12" i="4"/>
  <c r="F12" i="4" s="1"/>
  <c r="D12" i="4"/>
  <c r="C12" i="4"/>
  <c r="C10" i="4"/>
  <c r="C11" i="4" l="1"/>
  <c r="D11" i="4"/>
  <c r="C9" i="4"/>
  <c r="C14" i="4" s="1"/>
  <c r="C17" i="4" s="1"/>
  <c r="E50" i="5"/>
  <c r="E51" i="5"/>
  <c r="E49" i="5"/>
  <c r="E47" i="5"/>
  <c r="E46" i="5"/>
  <c r="E43" i="5"/>
  <c r="E44" i="5"/>
  <c r="E42" i="5"/>
  <c r="E11" i="5" l="1"/>
  <c r="F19" i="2" l="1"/>
  <c r="F20" i="2"/>
  <c r="F17" i="2"/>
  <c r="F10" i="2"/>
  <c r="F12" i="2"/>
  <c r="F8" i="2"/>
  <c r="F22" i="5"/>
  <c r="F23" i="5"/>
  <c r="F24" i="5"/>
  <c r="F26" i="5"/>
  <c r="F27" i="5"/>
  <c r="F28" i="5"/>
  <c r="F29" i="5"/>
  <c r="F30" i="5"/>
  <c r="F21" i="5"/>
  <c r="F19" i="5"/>
  <c r="F11" i="5"/>
  <c r="F14" i="5"/>
  <c r="F15" i="5"/>
  <c r="F16" i="5"/>
  <c r="F9" i="5"/>
  <c r="D14" i="4" l="1"/>
  <c r="D17" i="4" s="1"/>
  <c r="E26" i="5"/>
  <c r="C28" i="2" l="1"/>
  <c r="E25" i="2"/>
  <c r="D26" i="2"/>
  <c r="E19" i="2"/>
  <c r="E20" i="2"/>
  <c r="E17" i="2"/>
  <c r="E10" i="2"/>
  <c r="E11" i="2"/>
  <c r="E12" i="2"/>
  <c r="E8" i="2"/>
  <c r="D13" i="2"/>
  <c r="D36" i="3"/>
  <c r="D30" i="3"/>
  <c r="D29" i="3"/>
  <c r="D28" i="3"/>
  <c r="D27" i="3"/>
  <c r="D26" i="3"/>
  <c r="D24" i="3"/>
  <c r="D23" i="3"/>
  <c r="D22" i="3"/>
  <c r="D21" i="3"/>
  <c r="D17" i="3"/>
  <c r="C55" i="5"/>
  <c r="C42" i="3" s="1"/>
  <c r="D52" i="5"/>
  <c r="D48" i="5"/>
  <c r="D45" i="5"/>
  <c r="E36" i="5"/>
  <c r="E22" i="5"/>
  <c r="E23" i="5"/>
  <c r="E24" i="5"/>
  <c r="E27" i="5"/>
  <c r="E28" i="5"/>
  <c r="E29" i="5"/>
  <c r="E30" i="5"/>
  <c r="E21" i="5"/>
  <c r="E19" i="5"/>
  <c r="E10" i="5"/>
  <c r="E12" i="5"/>
  <c r="E14" i="5"/>
  <c r="E15" i="5"/>
  <c r="E16" i="5"/>
  <c r="E17" i="5"/>
  <c r="E9" i="5"/>
  <c r="D20" i="5"/>
  <c r="F13" i="5"/>
  <c r="D20" i="3" l="1"/>
  <c r="K10" i="4" s="1"/>
  <c r="D18" i="5"/>
  <c r="D55" i="5" s="1"/>
  <c r="D31" i="3"/>
  <c r="K11" i="4" s="1"/>
  <c r="E13" i="5"/>
  <c r="D53" i="5"/>
  <c r="D18" i="3"/>
  <c r="D28" i="2"/>
  <c r="G9" i="2"/>
  <c r="F9" i="2" s="1"/>
  <c r="K9" i="4" l="1"/>
  <c r="K14" i="4" s="1"/>
  <c r="D42" i="3"/>
  <c r="E9" i="2"/>
  <c r="E13" i="2" s="1"/>
  <c r="F21" i="2" l="1"/>
  <c r="G15" i="3"/>
  <c r="G9" i="3"/>
  <c r="E9" i="3" s="1"/>
  <c r="G16" i="3"/>
  <c r="F15" i="3" l="1"/>
  <c r="E15" i="3"/>
  <c r="E16" i="3"/>
  <c r="F18" i="5"/>
  <c r="G17" i="3" l="1"/>
  <c r="E17" i="3" s="1"/>
  <c r="G20" i="5" l="1"/>
  <c r="F20" i="5" s="1"/>
  <c r="G48" i="5"/>
  <c r="G45" i="5"/>
  <c r="E52" i="5" l="1"/>
  <c r="G26" i="2" l="1"/>
  <c r="G52" i="5"/>
  <c r="G31" i="5"/>
  <c r="F31" i="5" s="1"/>
  <c r="G53" i="5" l="1"/>
  <c r="F38" i="5"/>
  <c r="G13" i="2"/>
  <c r="F13" i="2" s="1"/>
  <c r="G28" i="2" l="1"/>
  <c r="F28" i="2" s="1"/>
  <c r="G55" i="5"/>
  <c r="F55" i="5" s="1"/>
  <c r="G15" i="4"/>
  <c r="G9" i="4"/>
  <c r="E12" i="4"/>
  <c r="G29" i="3"/>
  <c r="G22" i="3"/>
  <c r="G26" i="3"/>
  <c r="G24" i="3"/>
  <c r="G23" i="3"/>
  <c r="G21" i="3"/>
  <c r="E26" i="2"/>
  <c r="F9" i="4" l="1"/>
  <c r="F24" i="3"/>
  <c r="E24" i="3"/>
  <c r="E15" i="4"/>
  <c r="F15" i="4"/>
  <c r="F22" i="3"/>
  <c r="E22" i="3"/>
  <c r="F29" i="3"/>
  <c r="E29" i="3"/>
  <c r="F23" i="3"/>
  <c r="E23" i="3"/>
  <c r="E26" i="3"/>
  <c r="F26" i="3"/>
  <c r="F21" i="3"/>
  <c r="E21" i="3"/>
  <c r="E9" i="4"/>
  <c r="E10" i="4"/>
  <c r="E21" i="2"/>
  <c r="E28" i="2" s="1"/>
  <c r="G14" i="3"/>
  <c r="G13" i="3"/>
  <c r="G12" i="3"/>
  <c r="G11" i="3"/>
  <c r="E11" i="3" s="1"/>
  <c r="G10" i="3"/>
  <c r="G8" i="3"/>
  <c r="E8" i="3" s="1"/>
  <c r="F14" i="3" l="1"/>
  <c r="E14" i="3"/>
  <c r="F13" i="3"/>
  <c r="E13" i="3"/>
  <c r="F8" i="3"/>
  <c r="F12" i="3"/>
  <c r="E12" i="3"/>
  <c r="F10" i="3"/>
  <c r="E10" i="3"/>
  <c r="F18" i="3"/>
  <c r="E18" i="3" l="1"/>
  <c r="N9" i="4"/>
  <c r="E31" i="5"/>
  <c r="M9" i="4" l="1"/>
  <c r="L9" i="4"/>
  <c r="E18" i="5"/>
  <c r="G30" i="3"/>
  <c r="F30" i="3" l="1"/>
  <c r="E30" i="3"/>
  <c r="E38" i="5"/>
  <c r="G20" i="3" l="1"/>
  <c r="E20" i="3"/>
  <c r="F20" i="3" l="1"/>
  <c r="N10" i="4"/>
  <c r="M10" i="4" l="1"/>
  <c r="L10" i="4"/>
  <c r="E48" i="5"/>
  <c r="E45" i="5"/>
  <c r="E53" i="5" l="1"/>
  <c r="E55" i="5" s="1"/>
  <c r="G28" i="3"/>
  <c r="G27" i="3"/>
  <c r="F28" i="3" l="1"/>
  <c r="E28" i="3"/>
  <c r="F27" i="3"/>
  <c r="E27" i="3"/>
  <c r="F31" i="3"/>
  <c r="N11" i="4" l="1"/>
  <c r="N14" i="4" s="1"/>
  <c r="E31" i="3"/>
  <c r="M11" i="4" l="1"/>
  <c r="L11" i="4"/>
  <c r="M14" i="4"/>
  <c r="L14" i="4"/>
  <c r="G13" i="4" l="1"/>
  <c r="F13" i="4" l="1"/>
  <c r="G11" i="4"/>
  <c r="F11" i="4" s="1"/>
  <c r="E13" i="4"/>
  <c r="G14" i="4" l="1"/>
  <c r="F14" i="4" s="1"/>
  <c r="E11" i="4"/>
  <c r="E14" i="4" l="1"/>
  <c r="G17" i="4"/>
  <c r="E17" i="4" s="1"/>
  <c r="F17" i="4"/>
  <c r="M17" i="4"/>
  <c r="N15" i="4"/>
  <c r="L15" i="4"/>
  <c r="F42" i="3"/>
  <c r="G37" i="3"/>
  <c r="F37" i="3"/>
  <c r="E36" i="3"/>
  <c r="E42" i="3" s="1"/>
  <c r="E37" i="3"/>
  <c r="G42" i="3" l="1"/>
  <c r="L17" i="4"/>
</calcChain>
</file>

<file path=xl/sharedStrings.xml><?xml version="1.0" encoding="utf-8"?>
<sst xmlns="http://schemas.openxmlformats.org/spreadsheetml/2006/main" count="261" uniqueCount="140">
  <si>
    <t>Főkönyvi szám</t>
  </si>
  <si>
    <t>Kiadások összesen</t>
  </si>
  <si>
    <t>0981311</t>
  </si>
  <si>
    <t>098161</t>
  </si>
  <si>
    <t>05110111</t>
  </si>
  <si>
    <t>0511041</t>
  </si>
  <si>
    <t>0511061</t>
  </si>
  <si>
    <t>0511091</t>
  </si>
  <si>
    <t>0511101</t>
  </si>
  <si>
    <t>0511131</t>
  </si>
  <si>
    <t>051221</t>
  </si>
  <si>
    <t>05211</t>
  </si>
  <si>
    <t>053111</t>
  </si>
  <si>
    <t>053121</t>
  </si>
  <si>
    <t>0532211</t>
  </si>
  <si>
    <t>053361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</si>
  <si>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</si>
  <si>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</si>
  <si>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</si>
  <si>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</si>
  <si>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</si>
  <si>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</si>
  <si>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</si>
  <si>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</si>
  <si>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Készenléti, ügyeleti, helyettesítési díj, túlóra, túlszolgálat</t>
  </si>
  <si>
    <t>Jubileumi jutalom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</si>
  <si>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</si>
  <si>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</si>
  <si>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</si>
  <si>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</si>
  <si>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</si>
  <si>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Szakmai anyagok beszerzése</t>
  </si>
  <si>
    <t>Üzemeltetési anyagok beszerzése</t>
  </si>
  <si>
    <t>Szakmai tevékenységet segítő szolgáltatások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</si>
  <si>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</si>
  <si>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</si>
  <si>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</si>
  <si>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</si>
  <si>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</si>
  <si>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</si>
  <si>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</si>
  <si>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</si>
  <si>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</si>
  <si>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</si>
  <si>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</si>
  <si>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</si>
  <si>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</si>
  <si>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</si>
  <si>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</si>
  <si>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</si>
  <si>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</si>
  <si>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</si>
  <si>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</si>
  <si>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0512361</t>
  </si>
  <si>
    <t>Reprezentáció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</si>
  <si>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</si>
  <si>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</si>
  <si>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</si>
  <si>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</si>
  <si>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</si>
  <si>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</si>
  <si>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</si>
  <si>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</si>
  <si>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</si>
  <si>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Bevételek - COFOG: 018030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</si>
  <si>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</si>
  <si>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</si>
  <si>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</si>
  <si>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</si>
  <si>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</si>
  <si>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</si>
  <si>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</si>
  <si>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</si>
  <si>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Egyéb működési bevételek</t>
  </si>
  <si>
    <t>Piliscsévi Közös Önkormányzati Hivatal</t>
  </si>
  <si>
    <t>011130 - Önkormányzatok és önkormányzati hivatalok jogalkotó és általános igazgatási tevékenysége</t>
  </si>
  <si>
    <t>0511071</t>
  </si>
  <si>
    <t>Béren kívüli juttatások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</si>
  <si>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</si>
  <si>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</si>
  <si>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</si>
  <si>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</si>
  <si>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Belső ellenőr</t>
  </si>
  <si>
    <t>71000 Ft/hó</t>
  </si>
  <si>
    <t>Probono normatíva: 250000 Ft/év, bankköltség, továbbképzés</t>
  </si>
  <si>
    <t>0511031</t>
  </si>
  <si>
    <t>Céljuttatás, projektprémium</t>
  </si>
  <si>
    <t>055131</t>
  </si>
  <si>
    <t>016010 - Országgyűlési, önkormányzati és eu parlamenti képviselőválasztásokhoz kapcsolódó tevékenységek</t>
  </si>
  <si>
    <t>051231</t>
  </si>
  <si>
    <t xml:space="preserve">Egyéb külső személyi juttatások </t>
  </si>
  <si>
    <t>05231</t>
  </si>
  <si>
    <t>05237</t>
  </si>
  <si>
    <t>Munkáltatót terhelő személyi jövedelemadó kiadásai</t>
  </si>
  <si>
    <t>Tartalékok előirányzata</t>
  </si>
  <si>
    <t>053221</t>
  </si>
  <si>
    <t>Bevételek - COFOG: 011130</t>
  </si>
  <si>
    <t>09161</t>
  </si>
  <si>
    <t>0940821</t>
  </si>
  <si>
    <t>Egyéb kapott (járó) kamatok és kamatjellegű bevételek</t>
  </si>
  <si>
    <t>Bevételek - COFOG: 016010</t>
  </si>
  <si>
    <t>Központi kezelésű előirányzattól működési célú támogatások bevételei</t>
  </si>
  <si>
    <t>-ebből bérrendezési alap pályázat</t>
  </si>
  <si>
    <t>-ebből fenntartói támogatás (Piliscsév)</t>
  </si>
  <si>
    <t>Egyéb működési célú támogatások bevételei államháztartáson belülről (Leányvár)</t>
  </si>
  <si>
    <t>05513</t>
  </si>
  <si>
    <t>094</t>
  </si>
  <si>
    <t xml:space="preserve">Egyéb működési c. tám. </t>
  </si>
  <si>
    <t>Tárgyévi működési bevételek</t>
  </si>
  <si>
    <t>055</t>
  </si>
  <si>
    <t>Tartalékok</t>
  </si>
  <si>
    <t>Változás</t>
  </si>
  <si>
    <t>bankköltség hozzájárulás</t>
  </si>
  <si>
    <t>EP hozzájárulások, betegszabadság</t>
  </si>
  <si>
    <t>I.sz. EI mód.</t>
  </si>
  <si>
    <t>Ellenőrzés:</t>
  </si>
  <si>
    <t>II.sz. EI mód.</t>
  </si>
  <si>
    <t>III.sz. EI mód.</t>
  </si>
  <si>
    <t>jutalom</t>
  </si>
  <si>
    <t>Intézmény fin. (normatíva)</t>
  </si>
  <si>
    <t>2021. évi költségvetés III. sz. EI módosítása</t>
  </si>
  <si>
    <t>2021. évi költségvetés III. számú előirányzat módosítása</t>
  </si>
  <si>
    <t>2021.III.sz. EI mód.</t>
  </si>
  <si>
    <t>2021. évi EI</t>
  </si>
  <si>
    <t>2021.II.sz. EI mód.</t>
  </si>
  <si>
    <t>053351</t>
  </si>
  <si>
    <t>Közvetített szolgáltatások</t>
  </si>
  <si>
    <t>05631</t>
  </si>
  <si>
    <t>05641</t>
  </si>
  <si>
    <t>Informatikai eszközök beszerzése, létesítése</t>
  </si>
  <si>
    <t>Egyéb tárgyi eszköz beszerzése, létesítése</t>
  </si>
  <si>
    <t>05671</t>
  </si>
  <si>
    <t>Beruházási célú előzetesen felszámított áfa</t>
  </si>
  <si>
    <t>Beruházási kiadások</t>
  </si>
  <si>
    <t>Felhalmozási kiadás</t>
  </si>
  <si>
    <t>Felhalmozási kiadások</t>
  </si>
  <si>
    <t>094031</t>
  </si>
  <si>
    <t>Közvetített szolgáltatások ellenértéke</t>
  </si>
  <si>
    <t>056</t>
  </si>
  <si>
    <t>Beruházások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</si>
</sst>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[$-1040E]#,##0\ &quot;Ft&quot;"/>
    <numFmt numFmtId="166" formatCode="_-* #,##0\ _F_t_-;\-* #,##0\ _F_t_-;_-* &quot;-&quot;??\ _F_t_-;_-@_-"/>
  </numFmts>
  <fonts count="32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9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i/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7"/>
      <name val="Verdana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6" fillId="0" borderId="0" quotePrefix="1" applyFont="0" applyFill="0" applyBorder="0" applyAlignment="0">
      <protection locked="0"/>
    </xf>
    <xf numFmtId="9" fontId="16" fillId="0" borderId="0" quotePrefix="1" applyFont="0" applyFill="0" applyBorder="0" applyAlignment="0">
      <protection locked="0"/>
    </xf>
  </cellStyleXfs>
  <cellXfs count="374">
    <xf numFmtId="0" fontId="0" fillId="0" borderId="0" xfId="0"/>
    <xf numFmtId="49" fontId="1" fillId="3" borderId="3" xfId="0" applyNumberFormat="1" applyFont="1" applyFill="1" applyBorder="1" applyAlignment="1" applyProtection="1">
      <alignment horizontal="left" vertical="center" wrapText="1" shrinkToFit="1"/>
    </xf>
    <xf numFmtId="49" fontId="1" fillId="3" borderId="4" xfId="0" applyNumberFormat="1" applyFont="1" applyFill="1" applyBorder="1" applyAlignment="1" applyProtection="1">
      <alignment vertical="center" wrapText="1" shrinkToFit="1"/>
    </xf>
    <xf numFmtId="3" fontId="8" fillId="4" borderId="7" xfId="0" applyNumberFormat="1" applyFont="1" applyFill="1" applyBorder="1"/>
    <xf numFmtId="3" fontId="8" fillId="4" borderId="8" xfId="0" applyNumberFormat="1" applyFont="1" applyFill="1" applyBorder="1"/>
    <xf numFmtId="0" fontId="0" fillId="0" borderId="0" xfId="0" applyAlignment="1"/>
    <xf numFmtId="49" fontId="1" fillId="3" borderId="11" xfId="0" applyNumberFormat="1" applyFont="1" applyFill="1" applyBorder="1" applyAlignment="1" applyProtection="1">
      <alignment vertical="center" wrapText="1" shrinkToFit="1"/>
    </xf>
    <xf numFmtId="49" fontId="1" fillId="3" borderId="5" xfId="0" applyNumberFormat="1" applyFont="1" applyFill="1" applyBorder="1" applyAlignment="1" applyProtection="1">
      <alignment vertical="center" wrapText="1" shrinkToFit="1"/>
    </xf>
    <xf numFmtId="49" fontId="1" fillId="3" borderId="3" xfId="0" applyNumberFormat="1" applyFont="1" applyFill="1" applyBorder="1" applyAlignment="1" applyProtection="1">
      <alignment vertical="center" wrapText="1" shrinkToFit="1"/>
    </xf>
    <xf numFmtId="0" fontId="14" fillId="0" borderId="11" xfId="0" applyFont="1" applyBorder="1" applyAlignment="1" applyProtection="1">
      <alignment vertical="center" wrapText="1" readingOrder="1"/>
      <protection locked="0"/>
    </xf>
    <xf numFmtId="0" fontId="14" fillId="0" borderId="5" xfId="0" applyFont="1" applyBorder="1" applyAlignment="1" applyProtection="1">
      <alignment vertical="center" wrapText="1" readingOrder="1"/>
      <protection locked="0"/>
    </xf>
    <xf numFmtId="3" fontId="7" fillId="0" borderId="2" xfId="0" applyNumberFormat="1" applyFont="1" applyBorder="1"/>
    <xf numFmtId="3" fontId="7" fillId="0" borderId="6" xfId="0" applyNumberFormat="1" applyFont="1" applyBorder="1"/>
    <xf numFmtId="3" fontId="15" fillId="0" borderId="0" xfId="0" applyNumberFormat="1" applyFont="1" applyBorder="1" applyAlignment="1">
      <alignment horizontal="center" vertical="center"/>
    </xf>
    <xf numFmtId="0" fontId="18" fillId="0" borderId="0" xfId="0" applyFont="1"/>
    <xf numFmtId="3" fontId="1" fillId="3" borderId="15" xfId="0" applyNumberFormat="1" applyFont="1" applyFill="1" applyBorder="1" applyAlignment="1" applyProtection="1">
      <alignment horizontal="right" vertical="center" wrapText="1" shrinkToFit="1"/>
    </xf>
    <xf numFmtId="165" fontId="0" fillId="0" borderId="0" xfId="0" applyNumberFormat="1"/>
    <xf numFmtId="0" fontId="18" fillId="9" borderId="0" xfId="0" applyFont="1" applyFill="1"/>
    <xf numFmtId="0" fontId="0" fillId="9" borderId="0" xfId="0" applyFill="1"/>
    <xf numFmtId="0" fontId="2" fillId="0" borderId="0" xfId="0" applyFont="1" applyFill="1" applyAlignment="1"/>
    <xf numFmtId="0" fontId="0" fillId="0" borderId="0" xfId="0" applyFill="1"/>
    <xf numFmtId="0" fontId="19" fillId="0" borderId="0" xfId="0" applyFont="1" applyAlignment="1">
      <alignment horizontal="right"/>
    </xf>
    <xf numFmtId="0" fontId="5" fillId="0" borderId="0" xfId="0" applyFont="1" applyFill="1"/>
    <xf numFmtId="166" fontId="0" fillId="0" borderId="0" xfId="1" applyNumberFormat="1" applyFont="1" applyFill="1">
      <protection locked="0"/>
    </xf>
    <xf numFmtId="166" fontId="5" fillId="0" borderId="0" xfId="1" applyNumberFormat="1" applyFont="1" applyFill="1">
      <protection locked="0"/>
    </xf>
    <xf numFmtId="0" fontId="14" fillId="0" borderId="3" xfId="0" applyFont="1" applyBorder="1" applyAlignment="1" applyProtection="1">
      <alignment vertical="center" wrapText="1" readingOrder="1"/>
      <protection locked="0"/>
    </xf>
    <xf numFmtId="0" fontId="20" fillId="0" borderId="0" xfId="0" applyFont="1" applyAlignment="1">
      <alignment horizontal="right"/>
    </xf>
    <xf numFmtId="3" fontId="14" fillId="0" borderId="2" xfId="0" applyNumberFormat="1" applyFont="1" applyBorder="1" applyAlignment="1" applyProtection="1">
      <alignment vertical="center" wrapText="1" readingOrder="1"/>
      <protection locked="0"/>
    </xf>
    <xf numFmtId="3" fontId="14" fillId="0" borderId="15" xfId="0" applyNumberFormat="1" applyFont="1" applyBorder="1" applyAlignment="1" applyProtection="1">
      <alignment vertical="center" wrapText="1" readingOrder="1"/>
      <protection locked="0"/>
    </xf>
    <xf numFmtId="3" fontId="14" fillId="0" borderId="20" xfId="0" applyNumberFormat="1" applyFont="1" applyBorder="1" applyAlignment="1" applyProtection="1">
      <alignment vertical="center" wrapText="1" readingOrder="1"/>
      <protection locked="0"/>
    </xf>
    <xf numFmtId="3" fontId="14" fillId="0" borderId="16" xfId="0" applyNumberFormat="1" applyFont="1" applyBorder="1" applyAlignment="1" applyProtection="1">
      <alignment vertical="center" wrapText="1" readingOrder="1"/>
      <protection locked="0"/>
    </xf>
    <xf numFmtId="3" fontId="14" fillId="0" borderId="4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Border="1" applyAlignment="1" applyProtection="1">
      <alignment horizontal="right" vertical="center" wrapText="1" shrinkToFit="1"/>
    </xf>
    <xf numFmtId="0" fontId="0" fillId="0" borderId="0" xfId="0" applyBorder="1"/>
    <xf numFmtId="3" fontId="10" fillId="12" borderId="8" xfId="0" applyNumberFormat="1" applyFont="1" applyFill="1" applyBorder="1" applyAlignment="1" applyProtection="1">
      <alignment horizontal="right" vertical="center" wrapText="1" shrinkToFit="1"/>
    </xf>
    <xf numFmtId="0" fontId="21" fillId="13" borderId="17" xfId="0" applyNumberFormat="1" applyFont="1" applyFill="1" applyBorder="1" applyAlignment="1" applyProtection="1">
      <alignment horizontal="center" vertical="center"/>
    </xf>
    <xf numFmtId="0" fontId="4" fillId="10" borderId="19" xfId="0" applyNumberFormat="1" applyFont="1" applyFill="1" applyBorder="1" applyAlignment="1" applyProtection="1">
      <alignment horizontal="center" vertical="center" wrapText="1" shrinkToFit="1"/>
    </xf>
    <xf numFmtId="3" fontId="23" fillId="0" borderId="0" xfId="0" applyNumberFormat="1" applyFont="1" applyFill="1" applyBorder="1"/>
    <xf numFmtId="0" fontId="13" fillId="14" borderId="19" xfId="0" applyFont="1" applyFill="1" applyBorder="1" applyAlignment="1" applyProtection="1">
      <alignment horizontal="center" vertical="center" wrapText="1" readingOrder="1"/>
      <protection locked="0"/>
    </xf>
    <xf numFmtId="0" fontId="5" fillId="14" borderId="26" xfId="0" applyFont="1" applyFill="1" applyBorder="1"/>
    <xf numFmtId="0" fontId="5" fillId="14" borderId="27" xfId="0" applyFont="1" applyFill="1" applyBorder="1"/>
    <xf numFmtId="3" fontId="5" fillId="14" borderId="25" xfId="0" applyNumberFormat="1" applyFont="1" applyFill="1" applyBorder="1"/>
    <xf numFmtId="0" fontId="0" fillId="0" borderId="32" xfId="0" applyBorder="1"/>
    <xf numFmtId="3" fontId="0" fillId="0" borderId="0" xfId="0" applyNumberFormat="1" applyBorder="1"/>
    <xf numFmtId="3" fontId="0" fillId="0" borderId="33" xfId="0" applyNumberFormat="1" applyBorder="1"/>
    <xf numFmtId="0" fontId="4" fillId="2" borderId="1" xfId="0" applyNumberFormat="1" applyFont="1" applyFill="1" applyBorder="1" applyAlignment="1" applyProtection="1">
      <alignment horizontal="center" vertical="center" wrapText="1" shrinkToFit="1"/>
    </xf>
    <xf numFmtId="49" fontId="14" fillId="0" borderId="3" xfId="0" applyNumberFormat="1" applyFont="1" applyBorder="1" applyAlignment="1" applyProtection="1">
      <alignment vertical="center" wrapText="1" readingOrder="1"/>
      <protection locked="0"/>
    </xf>
    <xf numFmtId="3" fontId="17" fillId="14" borderId="8" xfId="0" applyNumberFormat="1" applyFont="1" applyFill="1" applyBorder="1" applyAlignment="1" applyProtection="1">
      <alignment vertical="center" wrapText="1" readingOrder="1"/>
      <protection locked="0"/>
    </xf>
    <xf numFmtId="49" fontId="14" fillId="0" borderId="5" xfId="0" applyNumberFormat="1" applyFont="1" applyBorder="1" applyAlignment="1" applyProtection="1">
      <alignment vertical="center" wrapText="1" readingOrder="1"/>
      <protection locked="0"/>
    </xf>
    <xf numFmtId="3" fontId="1" fillId="3" borderId="16" xfId="0" applyNumberFormat="1" applyFont="1" applyFill="1" applyBorder="1" applyAlignment="1" applyProtection="1">
      <alignment vertical="center" wrapText="1" shrinkToFit="1"/>
    </xf>
    <xf numFmtId="0" fontId="24" fillId="6" borderId="15" xfId="0" applyNumberFormat="1" applyFont="1" applyFill="1" applyBorder="1" applyAlignment="1" applyProtection="1">
      <alignment horizontal="center" vertical="center"/>
    </xf>
    <xf numFmtId="0" fontId="7" fillId="0" borderId="2" xfId="0" applyFont="1" applyBorder="1"/>
    <xf numFmtId="0" fontId="7" fillId="0" borderId="6" xfId="0" applyFont="1" applyBorder="1"/>
    <xf numFmtId="0" fontId="7" fillId="0" borderId="4" xfId="0" applyFont="1" applyBorder="1"/>
    <xf numFmtId="3" fontId="7" fillId="0" borderId="4" xfId="0" applyNumberFormat="1" applyFont="1" applyBorder="1"/>
    <xf numFmtId="3" fontId="0" fillId="0" borderId="0" xfId="0" applyNumberFormat="1" applyAlignment="1"/>
    <xf numFmtId="3" fontId="7" fillId="0" borderId="0" xfId="1" applyNumberFormat="1" applyFont="1" applyFill="1" applyBorder="1" applyAlignment="1">
      <protection locked="0"/>
    </xf>
    <xf numFmtId="49" fontId="25" fillId="0" borderId="5" xfId="1" applyNumberFormat="1" applyFont="1" applyBorder="1" applyAlignment="1">
      <alignment horizontal="right"/>
      <protection locked="0"/>
    </xf>
    <xf numFmtId="49" fontId="22" fillId="3" borderId="2" xfId="0" applyNumberFormat="1" applyFont="1" applyFill="1" applyBorder="1" applyAlignment="1" applyProtection="1">
      <alignment vertical="center" wrapText="1" shrinkToFit="1"/>
    </xf>
    <xf numFmtId="49" fontId="22" fillId="3" borderId="6" xfId="0" applyNumberFormat="1" applyFont="1" applyFill="1" applyBorder="1" applyAlignment="1" applyProtection="1">
      <alignment vertical="center" wrapText="1" shrinkToFit="1"/>
    </xf>
    <xf numFmtId="0" fontId="4" fillId="2" borderId="19" xfId="0" applyNumberFormat="1" applyFont="1" applyFill="1" applyBorder="1" applyAlignment="1" applyProtection="1">
      <alignment horizontal="center" vertical="center" wrapText="1" shrinkToFit="1"/>
    </xf>
    <xf numFmtId="3" fontId="22" fillId="3" borderId="15" xfId="0" applyNumberFormat="1" applyFont="1" applyFill="1" applyBorder="1" applyAlignment="1" applyProtection="1">
      <alignment vertical="center" wrapText="1" shrinkToFit="1"/>
    </xf>
    <xf numFmtId="3" fontId="22" fillId="3" borderId="20" xfId="0" applyNumberFormat="1" applyFont="1" applyFill="1" applyBorder="1" applyAlignment="1" applyProtection="1">
      <alignment vertical="center" wrapText="1" shrinkToFit="1"/>
    </xf>
    <xf numFmtId="3" fontId="7" fillId="0" borderId="0" xfId="1" applyNumberFormat="1" applyFont="1" applyFill="1" applyBorder="1">
      <protection locked="0"/>
    </xf>
    <xf numFmtId="3" fontId="6" fillId="0" borderId="0" xfId="1" applyNumberFormat="1" applyFont="1" applyFill="1" applyBorder="1" applyAlignment="1">
      <alignment horizontal="right"/>
      <protection locked="0"/>
    </xf>
    <xf numFmtId="0" fontId="27" fillId="0" borderId="0" xfId="0" applyFont="1"/>
    <xf numFmtId="3" fontId="28" fillId="0" borderId="0" xfId="1" applyNumberFormat="1" applyFont="1" applyFill="1" applyBorder="1">
      <protection locked="0"/>
    </xf>
    <xf numFmtId="3" fontId="27" fillId="0" borderId="0" xfId="0" applyNumberFormat="1" applyFont="1"/>
    <xf numFmtId="3" fontId="23" fillId="0" borderId="0" xfId="0" applyNumberFormat="1" applyFont="1"/>
    <xf numFmtId="0" fontId="13" fillId="0" borderId="0" xfId="0" applyFont="1" applyFill="1" applyBorder="1" applyAlignment="1" applyProtection="1">
      <alignment horizontal="center" vertical="center" wrapText="1" readingOrder="1"/>
      <protection locked="0"/>
    </xf>
    <xf numFmtId="3" fontId="5" fillId="14" borderId="8" xfId="0" applyNumberFormat="1" applyFont="1" applyFill="1" applyBorder="1"/>
    <xf numFmtId="0" fontId="14" fillId="0" borderId="31" xfId="0" applyFont="1" applyBorder="1" applyAlignment="1" applyProtection="1">
      <alignment vertical="center" wrapText="1" readingOrder="1"/>
      <protection locked="0"/>
    </xf>
    <xf numFmtId="0" fontId="14" fillId="0" borderId="34" xfId="0" applyFont="1" applyBorder="1" applyAlignment="1" applyProtection="1">
      <alignment vertical="center" wrapText="1" readingOrder="1"/>
      <protection locked="0"/>
    </xf>
    <xf numFmtId="0" fontId="14" fillId="0" borderId="42" xfId="0" applyFont="1" applyBorder="1" applyAlignment="1" applyProtection="1">
      <alignment vertical="center" wrapText="1" readingOrder="1"/>
      <protection locked="0"/>
    </xf>
    <xf numFmtId="3" fontId="14" fillId="0" borderId="16" xfId="0" applyNumberFormat="1" applyFont="1" applyFill="1" applyBorder="1" applyAlignment="1" applyProtection="1">
      <alignment vertical="center" wrapText="1" readingOrder="1"/>
      <protection locked="0"/>
    </xf>
    <xf numFmtId="49" fontId="14" fillId="0" borderId="11" xfId="0" applyNumberFormat="1" applyFont="1" applyBorder="1" applyAlignment="1" applyProtection="1">
      <alignment vertical="center" wrapText="1" readingOrder="1"/>
      <protection locked="0"/>
    </xf>
    <xf numFmtId="3" fontId="5" fillId="4" borderId="7" xfId="0" applyNumberFormat="1" applyFont="1" applyFill="1" applyBorder="1" applyAlignment="1">
      <alignment horizontal="center"/>
    </xf>
    <xf numFmtId="3" fontId="1" fillId="3" borderId="4" xfId="0" applyNumberFormat="1" applyFont="1" applyFill="1" applyBorder="1" applyAlignment="1" applyProtection="1">
      <alignment horizontal="center" vertical="center" wrapText="1" shrinkToFit="1"/>
    </xf>
    <xf numFmtId="3" fontId="14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13" fillId="14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5" fillId="14" borderId="7" xfId="0" applyNumberFormat="1" applyFont="1" applyFill="1" applyBorder="1" applyAlignment="1">
      <alignment horizontal="center"/>
    </xf>
    <xf numFmtId="3" fontId="17" fillId="14" borderId="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4" xfId="1" applyNumberFormat="1" applyFont="1" applyBorder="1" applyAlignment="1">
      <alignment horizontal="right" vertical="center"/>
      <protection locked="0"/>
    </xf>
    <xf numFmtId="3" fontId="10" fillId="12" borderId="7" xfId="0" applyNumberFormat="1" applyFont="1" applyFill="1" applyBorder="1" applyAlignment="1" applyProtection="1">
      <alignment horizontal="center" vertical="center" wrapText="1" shrinkToFit="1"/>
    </xf>
    <xf numFmtId="49" fontId="1" fillId="0" borderId="4" xfId="0" applyNumberFormat="1" applyFont="1" applyFill="1" applyBorder="1" applyAlignment="1" applyProtection="1">
      <alignment horizontal="left" vertical="center" wrapText="1" shrinkToFit="1"/>
    </xf>
    <xf numFmtId="3" fontId="1" fillId="0" borderId="16" xfId="0" applyNumberFormat="1" applyFont="1" applyFill="1" applyBorder="1" applyAlignment="1" applyProtection="1">
      <alignment horizontal="right" vertical="center" wrapText="1" shrinkToFit="1"/>
    </xf>
    <xf numFmtId="3" fontId="1" fillId="0" borderId="4" xfId="0" applyNumberFormat="1" applyFont="1" applyFill="1" applyBorder="1" applyAlignment="1" applyProtection="1">
      <alignment horizontal="center" vertical="center" wrapText="1" shrinkToFit="1"/>
    </xf>
    <xf numFmtId="49" fontId="1" fillId="0" borderId="2" xfId="0" applyNumberFormat="1" applyFont="1" applyFill="1" applyBorder="1" applyAlignment="1" applyProtection="1">
      <alignment horizontal="left" vertical="center" wrapText="1" shrinkToFit="1"/>
    </xf>
    <xf numFmtId="3" fontId="1" fillId="0" borderId="15" xfId="0" applyNumberFormat="1" applyFont="1" applyFill="1" applyBorder="1" applyAlignment="1" applyProtection="1">
      <alignment horizontal="right" vertical="center" wrapText="1" shrinkToFit="1"/>
    </xf>
    <xf numFmtId="49" fontId="1" fillId="0" borderId="6" xfId="0" applyNumberFormat="1" applyFont="1" applyFill="1" applyBorder="1" applyAlignment="1" applyProtection="1">
      <alignment horizontal="left" vertical="center" wrapText="1" shrinkToFit="1"/>
    </xf>
    <xf numFmtId="3" fontId="1" fillId="0" borderId="30" xfId="0" applyNumberFormat="1" applyFont="1" applyFill="1" applyBorder="1" applyAlignment="1" applyProtection="1">
      <alignment horizontal="right" vertical="center" wrapText="1" shrinkToFit="1"/>
    </xf>
    <xf numFmtId="3" fontId="10" fillId="12" borderId="8" xfId="0" applyNumberFormat="1" applyFont="1" applyFill="1" applyBorder="1" applyAlignment="1" applyProtection="1">
      <alignment horizontal="center" vertical="center" wrapText="1" shrinkToFit="1"/>
    </xf>
    <xf numFmtId="3" fontId="1" fillId="0" borderId="45" xfId="0" applyNumberFormat="1" applyFont="1" applyFill="1" applyBorder="1" applyAlignment="1" applyProtection="1">
      <alignment horizontal="right" vertical="center" wrapText="1" shrinkToFit="1"/>
    </xf>
    <xf numFmtId="3" fontId="29" fillId="0" borderId="0" xfId="0" applyNumberFormat="1" applyFont="1"/>
    <xf numFmtId="0" fontId="29" fillId="0" borderId="0" xfId="0" applyFont="1"/>
    <xf numFmtId="0" fontId="29" fillId="0" borderId="0" xfId="0" applyFont="1" applyFill="1"/>
    <xf numFmtId="166" fontId="29" fillId="0" borderId="0" xfId="1" applyNumberFormat="1" applyFont="1" applyFill="1">
      <protection locked="0"/>
    </xf>
    <xf numFmtId="0" fontId="20" fillId="0" borderId="0" xfId="0" applyFont="1"/>
    <xf numFmtId="49" fontId="1" fillId="0" borderId="9" xfId="0" applyNumberFormat="1" applyFont="1" applyFill="1" applyBorder="1" applyAlignment="1" applyProtection="1">
      <alignment horizontal="left" vertical="center" wrapText="1" shrinkToFit="1"/>
    </xf>
    <xf numFmtId="3" fontId="0" fillId="0" borderId="0" xfId="0" applyNumberFormat="1"/>
    <xf numFmtId="49" fontId="0" fillId="0" borderId="0" xfId="0" applyNumberFormat="1"/>
    <xf numFmtId="3" fontId="14" fillId="0" borderId="11" xfId="0" applyNumberFormat="1" applyFont="1" applyBorder="1" applyAlignment="1" applyProtection="1">
      <alignment horizontal="right" vertical="center" wrapText="1" readingOrder="1"/>
      <protection locked="0"/>
    </xf>
    <xf numFmtId="49" fontId="14" fillId="0" borderId="42" xfId="0" applyNumberFormat="1" applyFont="1" applyBorder="1" applyAlignment="1" applyProtection="1">
      <alignment vertical="center" wrapText="1" readingOrder="1"/>
      <protection locked="0"/>
    </xf>
    <xf numFmtId="3" fontId="14" fillId="0" borderId="23" xfId="0" applyNumberFormat="1" applyFont="1" applyBorder="1" applyAlignment="1" applyProtection="1">
      <alignment horizontal="center" vertical="center" wrapText="1" readingOrder="1"/>
      <protection locked="0"/>
    </xf>
    <xf numFmtId="3" fontId="13" fillId="16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6" borderId="8" xfId="0" applyNumberFormat="1" applyFont="1" applyFill="1" applyBorder="1" applyAlignment="1" applyProtection="1">
      <alignment vertical="center" wrapText="1" readingOrder="1"/>
      <protection locked="0"/>
    </xf>
    <xf numFmtId="3" fontId="14" fillId="0" borderId="2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15" xfId="0" applyNumberFormat="1" applyFont="1" applyFill="1" applyBorder="1" applyAlignment="1" applyProtection="1">
      <alignment vertical="center" wrapText="1" readingOrder="1"/>
      <protection locked="0"/>
    </xf>
    <xf numFmtId="0" fontId="16" fillId="0" borderId="0" xfId="0" applyFont="1"/>
    <xf numFmtId="3" fontId="14" fillId="0" borderId="20" xfId="0" applyNumberFormat="1" applyFont="1" applyFill="1" applyBorder="1" applyAlignment="1" applyProtection="1">
      <alignment vertical="center" wrapText="1" readingOrder="1"/>
      <protection locked="0"/>
    </xf>
    <xf numFmtId="3" fontId="13" fillId="16" borderId="7" xfId="0" applyNumberFormat="1" applyFont="1" applyFill="1" applyBorder="1" applyAlignment="1" applyProtection="1">
      <alignment vertical="center" wrapText="1" readingOrder="1"/>
      <protection locked="0"/>
    </xf>
    <xf numFmtId="0" fontId="14" fillId="0" borderId="9" xfId="0" applyFont="1" applyBorder="1" applyAlignment="1" applyProtection="1">
      <alignment vertical="center" wrapText="1" readingOrder="1"/>
      <protection locked="0"/>
    </xf>
    <xf numFmtId="3" fontId="14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14" fillId="0" borderId="13" xfId="0" applyNumberFormat="1" applyFont="1" applyBorder="1" applyAlignment="1" applyProtection="1">
      <alignment vertical="center" wrapText="1" readingOrder="1"/>
      <protection locked="0"/>
    </xf>
    <xf numFmtId="49" fontId="14" fillId="0" borderId="9" xfId="0" applyNumberFormat="1" applyFont="1" applyBorder="1" applyAlignment="1" applyProtection="1">
      <alignment vertical="center" wrapText="1" readingOrder="1"/>
      <protection locked="0"/>
    </xf>
    <xf numFmtId="3" fontId="14" fillId="0" borderId="10" xfId="0" applyNumberFormat="1" applyFont="1" applyBorder="1" applyAlignment="1" applyProtection="1">
      <alignment vertical="center" wrapText="1" readingOrder="1"/>
      <protection locked="0"/>
    </xf>
    <xf numFmtId="3" fontId="14" fillId="0" borderId="10" xfId="0" applyNumberFormat="1" applyFont="1" applyBorder="1" applyAlignment="1" applyProtection="1">
      <alignment horizontal="center" vertical="center" wrapText="1" readingOrder="1"/>
      <protection locked="0"/>
    </xf>
    <xf numFmtId="49" fontId="1" fillId="0" borderId="29" xfId="0" applyNumberFormat="1" applyFont="1" applyFill="1" applyBorder="1" applyAlignment="1" applyProtection="1">
      <alignment horizontal="left" vertical="center" wrapText="1" shrinkToFit="1"/>
    </xf>
    <xf numFmtId="49" fontId="1" fillId="3" borderId="30" xfId="0" applyNumberFormat="1" applyFont="1" applyFill="1" applyBorder="1" applyAlignment="1" applyProtection="1">
      <alignment horizontal="left" vertical="center" wrapText="1" shrinkToFit="1"/>
    </xf>
    <xf numFmtId="3" fontId="1" fillId="3" borderId="30" xfId="0" applyNumberFormat="1" applyFont="1" applyFill="1" applyBorder="1" applyAlignment="1" applyProtection="1">
      <alignment horizontal="right" vertical="center" wrapText="1" shrinkToFit="1"/>
    </xf>
    <xf numFmtId="3" fontId="1" fillId="3" borderId="16" xfId="0" applyNumberFormat="1" applyFont="1" applyFill="1" applyBorder="1" applyAlignment="1" applyProtection="1">
      <alignment horizontal="right" vertical="center" wrapText="1" shrinkToFit="1"/>
    </xf>
    <xf numFmtId="49" fontId="1" fillId="3" borderId="29" xfId="0" applyNumberFormat="1" applyFont="1" applyFill="1" applyBorder="1" applyAlignment="1" applyProtection="1">
      <alignment horizontal="left" vertical="center" wrapText="1" shrinkToFit="1"/>
    </xf>
    <xf numFmtId="49" fontId="1" fillId="0" borderId="3" xfId="0" applyNumberFormat="1" applyFont="1" applyFill="1" applyBorder="1" applyAlignment="1" applyProtection="1">
      <alignment vertical="center" wrapText="1" shrinkToFit="1"/>
    </xf>
    <xf numFmtId="49" fontId="1" fillId="0" borderId="11" xfId="0" applyNumberFormat="1" applyFont="1" applyFill="1" applyBorder="1" applyAlignment="1" applyProtection="1">
      <alignment vertical="center" wrapText="1" shrinkToFit="1"/>
    </xf>
    <xf numFmtId="49" fontId="1" fillId="0" borderId="5" xfId="0" applyNumberFormat="1" applyFont="1" applyFill="1" applyBorder="1" applyAlignment="1" applyProtection="1">
      <alignment vertical="center" wrapText="1" shrinkToFit="1"/>
    </xf>
    <xf numFmtId="3" fontId="1" fillId="0" borderId="20" xfId="0" applyNumberFormat="1" applyFont="1" applyFill="1" applyBorder="1" applyAlignment="1" applyProtection="1">
      <alignment horizontal="right" vertical="center" wrapText="1" shrinkToFit="1"/>
    </xf>
    <xf numFmtId="0" fontId="1" fillId="0" borderId="10" xfId="0" applyNumberFormat="1" applyFont="1" applyFill="1" applyBorder="1" applyAlignment="1" applyProtection="1">
      <alignment horizontal="left" vertical="center" wrapText="1" shrinkToFit="1"/>
    </xf>
    <xf numFmtId="3" fontId="1" fillId="0" borderId="10" xfId="0" applyNumberFormat="1" applyFont="1" applyFill="1" applyBorder="1" applyAlignment="1" applyProtection="1">
      <alignment horizontal="right" vertical="center" wrapText="1" shrinkToFit="1"/>
    </xf>
    <xf numFmtId="3" fontId="1" fillId="0" borderId="17" xfId="0" applyNumberFormat="1" applyFont="1" applyFill="1" applyBorder="1" applyAlignment="1" applyProtection="1">
      <alignment horizontal="right" vertical="center" wrapText="1" shrinkToFit="1"/>
    </xf>
    <xf numFmtId="3" fontId="1" fillId="3" borderId="4" xfId="0" applyNumberFormat="1" applyFont="1" applyFill="1" applyBorder="1" applyAlignment="1" applyProtection="1">
      <alignment horizontal="right" vertical="center" wrapText="1" shrinkToFit="1"/>
    </xf>
    <xf numFmtId="49" fontId="1" fillId="0" borderId="3" xfId="0" applyNumberFormat="1" applyFont="1" applyFill="1" applyBorder="1" applyAlignment="1" applyProtection="1">
      <alignment horizontal="left" vertical="center" wrapText="1" shrinkToFit="1"/>
    </xf>
    <xf numFmtId="0" fontId="1" fillId="0" borderId="4" xfId="0" applyNumberFormat="1" applyFont="1" applyFill="1" applyBorder="1" applyAlignment="1" applyProtection="1">
      <alignment horizontal="left" vertical="center" wrapText="1" shrinkToFit="1"/>
    </xf>
    <xf numFmtId="3" fontId="1" fillId="0" borderId="4" xfId="0" applyNumberFormat="1" applyFont="1" applyFill="1" applyBorder="1" applyAlignment="1" applyProtection="1">
      <alignment horizontal="right" vertical="center" wrapText="1" shrinkToFit="1"/>
    </xf>
    <xf numFmtId="3" fontId="8" fillId="4" borderId="13" xfId="0" applyNumberFormat="1" applyFont="1" applyFill="1" applyBorder="1"/>
    <xf numFmtId="0" fontId="6" fillId="0" borderId="0" xfId="0" applyFont="1" applyFill="1" applyBorder="1" applyAlignment="1">
      <alignment horizontal="center"/>
    </xf>
    <xf numFmtId="3" fontId="8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center"/>
    </xf>
    <xf numFmtId="3" fontId="8" fillId="4" borderId="8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 applyProtection="1">
      <alignment horizontal="left" vertical="center" wrapText="1" shrinkToFit="1"/>
    </xf>
    <xf numFmtId="3" fontId="1" fillId="0" borderId="46" xfId="0" applyNumberFormat="1" applyFont="1" applyFill="1" applyBorder="1" applyAlignment="1" applyProtection="1">
      <alignment horizontal="right" vertical="center" wrapText="1" shrinkToFit="1"/>
    </xf>
    <xf numFmtId="3" fontId="1" fillId="0" borderId="46" xfId="0" applyNumberFormat="1" applyFont="1" applyFill="1" applyBorder="1" applyAlignment="1" applyProtection="1">
      <alignment horizontal="center" vertical="center" wrapText="1" shrinkToFit="1"/>
    </xf>
    <xf numFmtId="0" fontId="7" fillId="0" borderId="10" xfId="0" applyFont="1" applyFill="1" applyBorder="1" applyAlignment="1">
      <alignment horizontal="left"/>
    </xf>
    <xf numFmtId="3" fontId="7" fillId="0" borderId="17" xfId="2" applyNumberFormat="1" applyFont="1" applyFill="1" applyBorder="1" applyAlignment="1">
      <alignment horizontal="right" vertical="center"/>
      <protection locked="0"/>
    </xf>
    <xf numFmtId="3" fontId="7" fillId="0" borderId="16" xfId="1" applyNumberFormat="1" applyFont="1" applyBorder="1" applyAlignment="1">
      <alignment horizontal="right"/>
      <protection locked="0"/>
    </xf>
    <xf numFmtId="3" fontId="7" fillId="0" borderId="15" xfId="1" applyNumberFormat="1" applyFont="1" applyBorder="1" applyAlignment="1">
      <alignment horizontal="right"/>
      <protection locked="0"/>
    </xf>
    <xf numFmtId="3" fontId="7" fillId="0" borderId="20" xfId="1" applyNumberFormat="1" applyFont="1" applyBorder="1" applyAlignment="1">
      <alignment horizontal="right"/>
      <protection locked="0"/>
    </xf>
    <xf numFmtId="3" fontId="6" fillId="14" borderId="8" xfId="1" applyNumberFormat="1" applyFont="1" applyFill="1" applyBorder="1" applyAlignment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</xf>
    <xf numFmtId="0" fontId="13" fillId="14" borderId="1" xfId="0" applyFont="1" applyFill="1" applyBorder="1" applyAlignment="1" applyProtection="1">
      <alignment horizontal="center" vertical="center" wrapText="1" readingOrder="1"/>
      <protection locked="0"/>
    </xf>
    <xf numFmtId="3" fontId="7" fillId="0" borderId="31" xfId="0" applyNumberFormat="1" applyFont="1" applyBorder="1"/>
    <xf numFmtId="3" fontId="7" fillId="0" borderId="47" xfId="0" applyNumberFormat="1" applyFont="1" applyBorder="1"/>
    <xf numFmtId="3" fontId="7" fillId="0" borderId="46" xfId="0" applyNumberFormat="1" applyFont="1" applyFill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right"/>
    </xf>
    <xf numFmtId="0" fontId="4" fillId="2" borderId="37" xfId="0" applyNumberFormat="1" applyFont="1" applyFill="1" applyBorder="1" applyAlignment="1" applyProtection="1">
      <alignment horizontal="center" vertical="center" wrapText="1" shrinkToFit="1"/>
    </xf>
    <xf numFmtId="0" fontId="6" fillId="4" borderId="38" xfId="0" applyFont="1" applyFill="1" applyBorder="1" applyAlignment="1">
      <alignment horizontal="right"/>
    </xf>
    <xf numFmtId="3" fontId="22" fillId="3" borderId="2" xfId="0" applyNumberFormat="1" applyFont="1" applyFill="1" applyBorder="1" applyAlignment="1" applyProtection="1">
      <alignment horizontal="right" vertical="center" wrapText="1" shrinkToFit="1"/>
    </xf>
    <xf numFmtId="3" fontId="22" fillId="3" borderId="6" xfId="0" applyNumberFormat="1" applyFont="1" applyFill="1" applyBorder="1" applyAlignment="1" applyProtection="1">
      <alignment horizontal="right" vertical="center" wrapText="1" shrinkToFit="1"/>
    </xf>
    <xf numFmtId="3" fontId="24" fillId="4" borderId="38" xfId="0" applyNumberFormat="1" applyFont="1" applyFill="1" applyBorder="1" applyAlignment="1">
      <alignment horizontal="right"/>
    </xf>
    <xf numFmtId="0" fontId="1" fillId="0" borderId="10" xfId="0" applyNumberFormat="1" applyFont="1" applyFill="1" applyBorder="1" applyAlignment="1" applyProtection="1">
      <alignment horizontal="right" vertical="center" wrapText="1" shrinkToFit="1"/>
    </xf>
    <xf numFmtId="3" fontId="21" fillId="4" borderId="48" xfId="0" applyNumberFormat="1" applyFont="1" applyFill="1" applyBorder="1" applyAlignment="1">
      <alignment horizontal="right"/>
    </xf>
    <xf numFmtId="3" fontId="10" fillId="12" borderId="38" xfId="0" applyNumberFormat="1" applyFont="1" applyFill="1" applyBorder="1" applyAlignment="1" applyProtection="1">
      <alignment horizontal="right" vertical="center" wrapText="1" shrinkToFit="1"/>
    </xf>
    <xf numFmtId="3" fontId="5" fillId="11" borderId="7" xfId="0" applyNumberFormat="1" applyFont="1" applyFill="1" applyBorder="1" applyAlignment="1" applyProtection="1">
      <alignment horizontal="right" wrapText="1" shrinkToFit="1"/>
    </xf>
    <xf numFmtId="0" fontId="14" fillId="0" borderId="49" xfId="0" applyFont="1" applyBorder="1" applyAlignment="1" applyProtection="1">
      <alignment vertical="center" wrapText="1" readingOrder="1"/>
      <protection locked="0"/>
    </xf>
    <xf numFmtId="0" fontId="13" fillId="14" borderId="6" xfId="0" applyFont="1" applyFill="1" applyBorder="1" applyAlignment="1" applyProtection="1">
      <alignment horizontal="center" vertical="center" wrapText="1" readingOrder="1"/>
      <protection locked="0"/>
    </xf>
    <xf numFmtId="0" fontId="13" fillId="14" borderId="20" xfId="0" applyFont="1" applyFill="1" applyBorder="1" applyAlignment="1" applyProtection="1">
      <alignment horizontal="center" vertical="center" wrapText="1" readingOrder="1"/>
      <protection locked="0"/>
    </xf>
    <xf numFmtId="0" fontId="13" fillId="14" borderId="17" xfId="0" applyFont="1" applyFill="1" applyBorder="1" applyAlignment="1" applyProtection="1">
      <alignment horizontal="center" vertical="center" wrapText="1" readingOrder="1"/>
      <protection locked="0"/>
    </xf>
    <xf numFmtId="0" fontId="13" fillId="14" borderId="5" xfId="0" applyFont="1" applyFill="1" applyBorder="1" applyAlignment="1" applyProtection="1">
      <alignment horizontal="center" vertical="center" wrapText="1" readingOrder="1"/>
      <protection locked="0"/>
    </xf>
    <xf numFmtId="3" fontId="14" fillId="0" borderId="5" xfId="0" applyNumberFormat="1" applyFont="1" applyBorder="1" applyAlignment="1" applyProtection="1">
      <alignment horizontal="right" vertical="center" wrapText="1" readingOrder="1"/>
      <protection locked="0"/>
    </xf>
    <xf numFmtId="3" fontId="5" fillId="16" borderId="26" xfId="0" applyNumberFormat="1" applyFont="1" applyFill="1" applyBorder="1" applyAlignment="1">
      <alignment horizontal="right" vertical="center" wrapText="1" readingOrder="1"/>
    </xf>
    <xf numFmtId="3" fontId="14" fillId="0" borderId="40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17" xfId="0" applyNumberFormat="1" applyFont="1" applyBorder="1" applyAlignment="1" applyProtection="1">
      <alignment vertical="center" wrapText="1" readingOrder="1"/>
      <protection locked="0"/>
    </xf>
    <xf numFmtId="3" fontId="14" fillId="0" borderId="52" xfId="0" applyNumberFormat="1" applyFont="1" applyBorder="1" applyAlignment="1" applyProtection="1">
      <alignment horizontal="right" vertical="center" wrapText="1" readingOrder="1"/>
      <protection locked="0"/>
    </xf>
    <xf numFmtId="0" fontId="14" fillId="0" borderId="34" xfId="0" applyFont="1" applyFill="1" applyBorder="1" applyAlignment="1" applyProtection="1">
      <alignment vertical="center" wrapText="1" readingOrder="1"/>
      <protection locked="0"/>
    </xf>
    <xf numFmtId="0" fontId="14" fillId="0" borderId="42" xfId="0" applyFont="1" applyFill="1" applyBorder="1" applyAlignment="1" applyProtection="1">
      <alignment vertical="center" wrapText="1" readingOrder="1"/>
      <protection locked="0"/>
    </xf>
    <xf numFmtId="0" fontId="14" fillId="0" borderId="31" xfId="0" applyFont="1" applyFill="1" applyBorder="1" applyAlignment="1" applyProtection="1">
      <alignment vertical="center" wrapText="1" readingOrder="1"/>
      <protection locked="0"/>
    </xf>
    <xf numFmtId="3" fontId="14" fillId="0" borderId="9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11" xfId="0" applyNumberFormat="1" applyFont="1" applyFill="1" applyBorder="1" applyAlignment="1" applyProtection="1">
      <alignment horizontal="right" vertical="center" wrapText="1" readingOrder="1"/>
      <protection locked="0"/>
    </xf>
    <xf numFmtId="3" fontId="14" fillId="0" borderId="5" xfId="0" applyNumberFormat="1" applyFont="1" applyFill="1" applyBorder="1" applyAlignment="1" applyProtection="1">
      <alignment horizontal="right" vertical="center" wrapText="1" readingOrder="1"/>
      <protection locked="0"/>
    </xf>
    <xf numFmtId="3" fontId="5" fillId="16" borderId="14" xfId="0" applyNumberFormat="1" applyFont="1" applyFill="1" applyBorder="1" applyAlignment="1">
      <alignment horizontal="right" vertical="center" wrapText="1" readingOrder="1"/>
    </xf>
    <xf numFmtId="3" fontId="14" fillId="0" borderId="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14" borderId="26" xfId="0" applyNumberFormat="1" applyFont="1" applyFill="1" applyBorder="1" applyAlignment="1" applyProtection="1">
      <alignment horizontal="right" vertical="center" wrapText="1" readingOrder="1"/>
      <protection locked="0"/>
    </xf>
    <xf numFmtId="0" fontId="14" fillId="0" borderId="48" xfId="0" applyFont="1" applyBorder="1" applyAlignment="1" applyProtection="1">
      <alignment vertical="center" wrapText="1" readingOrder="1"/>
      <protection locked="0"/>
    </xf>
    <xf numFmtId="3" fontId="14" fillId="0" borderId="3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22" xfId="0" applyNumberFormat="1" applyFont="1" applyBorder="1" applyAlignment="1" applyProtection="1">
      <alignment horizontal="right" vertical="center" wrapText="1" readingOrder="1"/>
      <protection locked="0"/>
    </xf>
    <xf numFmtId="3" fontId="0" fillId="0" borderId="32" xfId="0" applyNumberFormat="1" applyBorder="1" applyAlignment="1">
      <alignment horizontal="right"/>
    </xf>
    <xf numFmtId="3" fontId="5" fillId="14" borderId="26" xfId="0" applyNumberFormat="1" applyFont="1" applyFill="1" applyBorder="1" applyAlignment="1">
      <alignment horizontal="right"/>
    </xf>
    <xf numFmtId="3" fontId="6" fillId="14" borderId="27" xfId="0" applyNumberFormat="1" applyFont="1" applyFill="1" applyBorder="1" applyAlignment="1"/>
    <xf numFmtId="0" fontId="4" fillId="10" borderId="1" xfId="0" applyNumberFormat="1" applyFont="1" applyFill="1" applyBorder="1" applyAlignment="1" applyProtection="1">
      <alignment horizontal="center" vertical="center" wrapText="1" shrinkToFit="1"/>
    </xf>
    <xf numFmtId="3" fontId="10" fillId="12" borderId="39" xfId="0" applyNumberFormat="1" applyFont="1" applyFill="1" applyBorder="1" applyAlignment="1" applyProtection="1">
      <alignment horizontal="right" vertical="center" wrapText="1" shrinkToFit="1"/>
    </xf>
    <xf numFmtId="3" fontId="31" fillId="16" borderId="14" xfId="0" applyNumberFormat="1" applyFont="1" applyFill="1" applyBorder="1" applyAlignment="1">
      <alignment horizontal="right" vertical="center" wrapText="1" readingOrder="1"/>
    </xf>
    <xf numFmtId="0" fontId="14" fillId="0" borderId="53" xfId="0" applyFont="1" applyBorder="1" applyAlignment="1" applyProtection="1">
      <alignment vertical="center" wrapText="1" readingOrder="1"/>
      <protection locked="0"/>
    </xf>
    <xf numFmtId="3" fontId="14" fillId="0" borderId="43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19" xfId="0" applyNumberFormat="1" applyFont="1" applyBorder="1" applyAlignment="1" applyProtection="1">
      <alignment vertical="center" wrapText="1" readingOrder="1"/>
      <protection locked="0"/>
    </xf>
    <xf numFmtId="49" fontId="14" fillId="0" borderId="18" xfId="0" applyNumberFormat="1" applyFont="1" applyBorder="1" applyAlignment="1" applyProtection="1">
      <alignment vertical="center" wrapText="1" readingOrder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</xf>
    <xf numFmtId="0" fontId="13" fillId="14" borderId="18" xfId="0" applyFont="1" applyFill="1" applyBorder="1" applyAlignment="1" applyProtection="1">
      <alignment horizontal="center" vertical="center" wrapText="1" readingOrder="1"/>
      <protection locked="0"/>
    </xf>
    <xf numFmtId="49" fontId="4" fillId="3" borderId="6" xfId="0" applyNumberFormat="1" applyFont="1" applyFill="1" applyBorder="1" applyAlignment="1" applyProtection="1">
      <alignment vertical="center" wrapText="1" shrinkToFit="1"/>
    </xf>
    <xf numFmtId="3" fontId="4" fillId="3" borderId="23" xfId="0" applyNumberFormat="1" applyFont="1" applyFill="1" applyBorder="1" applyAlignment="1" applyProtection="1">
      <alignment horizontal="right" vertical="center" wrapText="1" shrinkToFit="1"/>
    </xf>
    <xf numFmtId="3" fontId="4" fillId="3" borderId="24" xfId="0" applyNumberFormat="1" applyFont="1" applyFill="1" applyBorder="1" applyAlignment="1" applyProtection="1">
      <alignment vertical="center" wrapText="1" shrinkToFit="1"/>
    </xf>
    <xf numFmtId="3" fontId="31" fillId="16" borderId="26" xfId="0" applyNumberFormat="1" applyFont="1" applyFill="1" applyBorder="1" applyAlignment="1">
      <alignment horizontal="right" vertical="center" wrapText="1" readingOrder="1"/>
    </xf>
    <xf numFmtId="49" fontId="14" fillId="0" borderId="22" xfId="0" applyNumberFormat="1" applyFont="1" applyBorder="1" applyAlignment="1" applyProtection="1">
      <alignment vertical="center" wrapText="1" readingOrder="1"/>
      <protection locked="0"/>
    </xf>
    <xf numFmtId="0" fontId="4" fillId="2" borderId="34" xfId="0" applyNumberFormat="1" applyFont="1" applyFill="1" applyBorder="1" applyAlignment="1" applyProtection="1">
      <alignment horizontal="center" vertical="center" wrapText="1" shrinkToFit="1"/>
    </xf>
    <xf numFmtId="0" fontId="4" fillId="10" borderId="46" xfId="0" applyNumberFormat="1" applyFont="1" applyFill="1" applyBorder="1" applyAlignment="1" applyProtection="1">
      <alignment horizontal="center" vertical="center" wrapText="1" shrinkToFit="1"/>
    </xf>
    <xf numFmtId="0" fontId="13" fillId="14" borderId="54" xfId="0" applyFont="1" applyFill="1" applyBorder="1" applyAlignment="1" applyProtection="1">
      <alignment horizontal="center" vertical="center" wrapText="1" readingOrder="1"/>
      <protection locked="0"/>
    </xf>
    <xf numFmtId="0" fontId="13" fillId="14" borderId="35" xfId="0" applyFont="1" applyFill="1" applyBorder="1" applyAlignment="1" applyProtection="1">
      <alignment horizontal="center" vertical="center" wrapText="1" readingOrder="1"/>
      <protection locked="0"/>
    </xf>
    <xf numFmtId="1" fontId="6" fillId="15" borderId="41" xfId="2" applyNumberFormat="1" applyFont="1" applyFill="1" applyBorder="1" applyAlignment="1">
      <alignment horizontal="center" vertical="center" wrapText="1"/>
      <protection locked="0"/>
    </xf>
    <xf numFmtId="1" fontId="6" fillId="14" borderId="19" xfId="2" applyNumberFormat="1" applyFont="1" applyFill="1" applyBorder="1" applyAlignment="1">
      <alignment horizontal="center" vertical="center" wrapText="1"/>
      <protection locked="0"/>
    </xf>
    <xf numFmtId="3" fontId="7" fillId="0" borderId="12" xfId="2" applyNumberFormat="1" applyFont="1" applyFill="1" applyBorder="1" applyAlignment="1">
      <alignment horizontal="center" vertical="center"/>
      <protection locked="0"/>
    </xf>
    <xf numFmtId="3" fontId="7" fillId="0" borderId="4" xfId="1" applyNumberFormat="1" applyFont="1" applyBorder="1" applyAlignment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</xf>
    <xf numFmtId="3" fontId="14" fillId="0" borderId="12" xfId="0" applyNumberFormat="1" applyFont="1" applyBorder="1" applyAlignment="1" applyProtection="1">
      <alignment vertical="center" wrapText="1" readingOrder="1"/>
      <protection locked="0"/>
    </xf>
    <xf numFmtId="3" fontId="14" fillId="0" borderId="12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29" xfId="0" applyNumberFormat="1" applyFont="1" applyBorder="1" applyAlignment="1" applyProtection="1">
      <alignment vertical="center" wrapText="1" readingOrder="1"/>
      <protection locked="0"/>
    </xf>
    <xf numFmtId="3" fontId="14" fillId="0" borderId="1" xfId="0" applyNumberFormat="1" applyFont="1" applyBorder="1" applyAlignment="1" applyProtection="1">
      <alignment vertical="center" wrapText="1" readingOrder="1"/>
      <protection locked="0"/>
    </xf>
    <xf numFmtId="3" fontId="14" fillId="0" borderId="55" xfId="0" applyNumberFormat="1" applyFont="1" applyBorder="1" applyAlignment="1" applyProtection="1">
      <alignment vertical="center" wrapText="1" readingOrder="1"/>
      <protection locked="0"/>
    </xf>
    <xf numFmtId="3" fontId="14" fillId="0" borderId="30" xfId="0" applyNumberFormat="1" applyFont="1" applyBorder="1" applyAlignment="1" applyProtection="1">
      <alignment vertical="center" wrapText="1" readingOrder="1"/>
      <protection locked="0"/>
    </xf>
    <xf numFmtId="3" fontId="14" fillId="0" borderId="23" xfId="0" applyNumberFormat="1" applyFont="1" applyBorder="1" applyAlignment="1" applyProtection="1">
      <alignment vertical="center" wrapText="1" readingOrder="1"/>
      <protection locked="0"/>
    </xf>
    <xf numFmtId="3" fontId="14" fillId="0" borderId="29" xfId="0" applyNumberFormat="1" applyFont="1" applyFill="1" applyBorder="1" applyAlignment="1" applyProtection="1">
      <alignment vertical="center" wrapText="1" readingOrder="1"/>
      <protection locked="0"/>
    </xf>
    <xf numFmtId="3" fontId="14" fillId="0" borderId="30" xfId="0" applyNumberFormat="1" applyFont="1" applyFill="1" applyBorder="1" applyAlignment="1" applyProtection="1">
      <alignment vertical="center" wrapText="1" readingOrder="1"/>
      <protection locked="0"/>
    </xf>
    <xf numFmtId="3" fontId="13" fillId="16" borderId="39" xfId="0" applyNumberFormat="1" applyFont="1" applyFill="1" applyBorder="1" applyAlignment="1" applyProtection="1">
      <alignment vertical="center" wrapText="1" readingOrder="1"/>
      <protection locked="0"/>
    </xf>
    <xf numFmtId="3" fontId="14" fillId="0" borderId="50" xfId="0" applyNumberFormat="1" applyFont="1" applyBorder="1" applyAlignment="1" applyProtection="1">
      <alignment vertical="center" wrapText="1" readingOrder="1"/>
      <protection locked="0"/>
    </xf>
    <xf numFmtId="3" fontId="13" fillId="16" borderId="27" xfId="0" applyNumberFormat="1" applyFont="1" applyFill="1" applyBorder="1" applyAlignment="1" applyProtection="1">
      <alignment vertical="center" wrapText="1" readingOrder="1"/>
      <protection locked="0"/>
    </xf>
    <xf numFmtId="3" fontId="17" fillId="14" borderId="28" xfId="0" applyNumberFormat="1" applyFont="1" applyFill="1" applyBorder="1" applyAlignment="1" applyProtection="1">
      <alignment vertical="center" wrapText="1" readingOrder="1"/>
      <protection locked="0"/>
    </xf>
    <xf numFmtId="3" fontId="14" fillId="0" borderId="6" xfId="0" applyNumberFormat="1" applyFont="1" applyBorder="1" applyAlignment="1" applyProtection="1">
      <alignment vertical="center" wrapText="1" readingOrder="1"/>
      <protection locked="0"/>
    </xf>
    <xf numFmtId="3" fontId="17" fillId="14" borderId="7" xfId="0" applyNumberFormat="1" applyFont="1" applyFill="1" applyBorder="1" applyAlignment="1" applyProtection="1">
      <alignment vertical="center" wrapText="1" readingOrder="1"/>
      <protection locked="0"/>
    </xf>
    <xf numFmtId="0" fontId="13" fillId="14" borderId="37" xfId="0" applyFont="1" applyFill="1" applyBorder="1" applyAlignment="1" applyProtection="1">
      <alignment horizontal="center" vertical="center" wrapText="1" readingOrder="1"/>
      <protection locked="0"/>
    </xf>
    <xf numFmtId="0" fontId="13" fillId="14" borderId="44" xfId="0" applyFont="1" applyFill="1" applyBorder="1" applyAlignment="1" applyProtection="1">
      <alignment horizontal="center" vertical="center" wrapText="1" readingOrder="1"/>
      <protection locked="0"/>
    </xf>
    <xf numFmtId="3" fontId="14" fillId="0" borderId="56" xfId="0" applyNumberFormat="1" applyFont="1" applyFill="1" applyBorder="1" applyAlignment="1" applyProtection="1">
      <alignment vertical="center" wrapText="1" readingOrder="1"/>
      <protection locked="0"/>
    </xf>
    <xf numFmtId="3" fontId="14" fillId="0" borderId="24" xfId="0" applyNumberFormat="1" applyFont="1" applyFill="1" applyBorder="1" applyAlignment="1" applyProtection="1">
      <alignment vertical="center" wrapText="1" readingOrder="1"/>
      <protection locked="0"/>
    </xf>
    <xf numFmtId="49" fontId="14" fillId="0" borderId="32" xfId="0" applyNumberFormat="1" applyFont="1" applyBorder="1" applyAlignment="1" applyProtection="1">
      <alignment vertical="center" wrapText="1" readingOrder="1"/>
      <protection locked="0"/>
    </xf>
    <xf numFmtId="3" fontId="14" fillId="0" borderId="22" xfId="0" applyNumberFormat="1" applyFont="1" applyFill="1" applyBorder="1" applyAlignment="1" applyProtection="1">
      <alignment horizontal="right" vertical="center" wrapText="1" readingOrder="1"/>
      <protection locked="0"/>
    </xf>
    <xf numFmtId="0" fontId="14" fillId="0" borderId="19" xfId="0" applyFont="1" applyFill="1" applyBorder="1" applyAlignment="1" applyProtection="1">
      <alignment vertical="center" wrapText="1" readingOrder="1"/>
      <protection locked="0"/>
    </xf>
    <xf numFmtId="3" fontId="31" fillId="16" borderId="7" xfId="0" applyNumberFormat="1" applyFont="1" applyFill="1" applyBorder="1" applyAlignment="1">
      <alignment horizontal="right" vertical="center" wrapText="1" readingOrder="1"/>
    </xf>
    <xf numFmtId="3" fontId="1" fillId="0" borderId="2" xfId="0" applyNumberFormat="1" applyFont="1" applyFill="1" applyBorder="1" applyAlignment="1" applyProtection="1">
      <alignment horizontal="right" vertical="center" wrapText="1" shrinkToFit="1"/>
    </xf>
    <xf numFmtId="3" fontId="31" fillId="16" borderId="39" xfId="0" applyNumberFormat="1" applyFont="1" applyFill="1" applyBorder="1" applyAlignment="1">
      <alignment horizontal="right" vertical="center" wrapText="1" readingOrder="1"/>
    </xf>
    <xf numFmtId="3" fontId="1" fillId="3" borderId="30" xfId="0" applyNumberFormat="1" applyFont="1" applyFill="1" applyBorder="1" applyAlignment="1" applyProtection="1">
      <alignment horizontal="center" vertical="center" wrapText="1" shrinkToFit="1"/>
    </xf>
    <xf numFmtId="3" fontId="10" fillId="12" borderId="38" xfId="0" applyNumberFormat="1" applyFont="1" applyFill="1" applyBorder="1" applyAlignment="1" applyProtection="1">
      <alignment horizontal="center" vertical="center" wrapText="1" shrinkToFit="1"/>
    </xf>
    <xf numFmtId="3" fontId="1" fillId="0" borderId="30" xfId="0" applyNumberFormat="1" applyFont="1" applyFill="1" applyBorder="1" applyAlignment="1" applyProtection="1">
      <alignment horizontal="center" vertical="center" wrapText="1" shrinkToFit="1"/>
    </xf>
    <xf numFmtId="3" fontId="5" fillId="11" borderId="7" xfId="0" applyNumberFormat="1" applyFont="1" applyFill="1" applyBorder="1" applyAlignment="1" applyProtection="1">
      <alignment horizontal="center" vertical="center" wrapText="1" shrinkToFit="1"/>
    </xf>
    <xf numFmtId="3" fontId="1" fillId="3" borderId="30" xfId="0" applyNumberFormat="1" applyFont="1" applyFill="1" applyBorder="1" applyAlignment="1" applyProtection="1">
      <alignment vertical="center" wrapText="1" shrinkToFit="1"/>
    </xf>
    <xf numFmtId="3" fontId="8" fillId="4" borderId="39" xfId="0" applyNumberFormat="1" applyFont="1" applyFill="1" applyBorder="1"/>
    <xf numFmtId="3" fontId="1" fillId="3" borderId="4" xfId="0" applyNumberFormat="1" applyFont="1" applyFill="1" applyBorder="1" applyAlignment="1">
      <alignment vertical="center" wrapText="1" shrinkToFit="1"/>
    </xf>
    <xf numFmtId="3" fontId="4" fillId="3" borderId="23" xfId="0" applyNumberFormat="1" applyFont="1" applyFill="1" applyBorder="1" applyAlignment="1">
      <alignment vertical="center" wrapText="1" shrinkToFit="1"/>
    </xf>
    <xf numFmtId="3" fontId="22" fillId="3" borderId="2" xfId="0" applyNumberFormat="1" applyFont="1" applyFill="1" applyBorder="1" applyAlignment="1">
      <alignment vertical="center" wrapText="1" shrinkToFit="1"/>
    </xf>
    <xf numFmtId="3" fontId="22" fillId="3" borderId="6" xfId="0" applyNumberFormat="1" applyFont="1" applyFill="1" applyBorder="1" applyAlignment="1">
      <alignment vertical="center" wrapText="1" shrinkToFit="1"/>
    </xf>
    <xf numFmtId="3" fontId="1" fillId="0" borderId="10" xfId="0" applyNumberFormat="1" applyFont="1" applyBorder="1" applyAlignment="1">
      <alignment horizontal="right" vertical="center" wrapText="1" shrinkToFit="1"/>
    </xf>
    <xf numFmtId="3" fontId="1" fillId="0" borderId="4" xfId="0" applyNumberFormat="1" applyFont="1" applyBorder="1" applyAlignment="1">
      <alignment horizontal="right" vertical="center" wrapText="1" shrinkToFit="1"/>
    </xf>
    <xf numFmtId="3" fontId="1" fillId="3" borderId="4" xfId="0" applyNumberFormat="1" applyFont="1" applyFill="1" applyBorder="1" applyAlignment="1">
      <alignment horizontal="right" vertical="center" wrapText="1" shrinkToFit="1"/>
    </xf>
    <xf numFmtId="3" fontId="7" fillId="0" borderId="2" xfId="2" applyNumberFormat="1" applyFont="1" applyFill="1" applyBorder="1" applyAlignment="1">
      <alignment horizontal="center" vertical="center"/>
      <protection locked="0"/>
    </xf>
    <xf numFmtId="1" fontId="6" fillId="14" borderId="51" xfId="2" applyNumberFormat="1" applyFont="1" applyFill="1" applyBorder="1" applyAlignment="1">
      <alignment horizontal="center" vertical="center" wrapText="1"/>
      <protection locked="0"/>
    </xf>
    <xf numFmtId="1" fontId="6" fillId="14" borderId="1" xfId="2" applyNumberFormat="1" applyFont="1" applyFill="1" applyBorder="1" applyAlignment="1">
      <alignment horizontal="center" vertical="center" wrapText="1"/>
      <protection locked="0"/>
    </xf>
    <xf numFmtId="3" fontId="7" fillId="0" borderId="31" xfId="1" applyNumberFormat="1" applyFont="1" applyBorder="1" applyAlignment="1">
      <alignment horizontal="right"/>
      <protection locked="0"/>
    </xf>
    <xf numFmtId="3" fontId="7" fillId="0" borderId="47" xfId="1" applyNumberFormat="1" applyFont="1" applyBorder="1" applyAlignment="1">
      <alignment horizontal="right"/>
      <protection locked="0"/>
    </xf>
    <xf numFmtId="3" fontId="6" fillId="14" borderId="38" xfId="1" applyNumberFormat="1" applyFont="1" applyFill="1" applyBorder="1" applyAlignment="1">
      <alignment horizontal="right"/>
      <protection locked="0"/>
    </xf>
    <xf numFmtId="3" fontId="7" fillId="0" borderId="46" xfId="1" applyNumberFormat="1" applyFont="1" applyBorder="1" applyAlignment="1">
      <alignment horizontal="center" vertical="center"/>
      <protection locked="0"/>
    </xf>
    <xf numFmtId="3" fontId="7" fillId="0" borderId="31" xfId="1" applyNumberFormat="1" applyFont="1" applyBorder="1" applyAlignment="1">
      <alignment horizontal="center" vertical="center"/>
      <protection locked="0"/>
    </xf>
    <xf numFmtId="3" fontId="6" fillId="14" borderId="38" xfId="1" applyNumberFormat="1" applyFont="1" applyFill="1" applyBorder="1" applyAlignment="1">
      <alignment horizontal="center"/>
      <protection locked="0"/>
    </xf>
    <xf numFmtId="49" fontId="11" fillId="0" borderId="21" xfId="0" applyNumberFormat="1" applyFont="1" applyBorder="1" applyAlignment="1">
      <alignment horizontal="right"/>
    </xf>
    <xf numFmtId="0" fontId="6" fillId="0" borderId="12" xfId="0" applyFont="1" applyBorder="1"/>
    <xf numFmtId="3" fontId="6" fillId="0" borderId="12" xfId="0" applyNumberFormat="1" applyFont="1" applyBorder="1" applyAlignment="1">
      <alignment horizontal="right"/>
    </xf>
    <xf numFmtId="3" fontId="6" fillId="0" borderId="12" xfId="1" applyNumberFormat="1" applyFont="1" applyBorder="1" applyAlignment="1">
      <alignment horizontal="right" vertical="center"/>
      <protection locked="0"/>
    </xf>
    <xf numFmtId="3" fontId="6" fillId="0" borderId="48" xfId="2" applyNumberFormat="1" applyFont="1" applyFill="1" applyBorder="1" applyAlignment="1">
      <alignment horizontal="center" vertical="center"/>
      <protection locked="0"/>
    </xf>
    <xf numFmtId="3" fontId="6" fillId="0" borderId="13" xfId="1" applyNumberFormat="1" applyFont="1" applyBorder="1" applyAlignment="1">
      <alignment horizontal="right"/>
      <protection locked="0"/>
    </xf>
    <xf numFmtId="3" fontId="6" fillId="0" borderId="12" xfId="0" applyNumberFormat="1" applyFont="1" applyBorder="1"/>
    <xf numFmtId="3" fontId="6" fillId="0" borderId="48" xfId="0" applyNumberFormat="1" applyFont="1" applyBorder="1"/>
    <xf numFmtId="3" fontId="6" fillId="0" borderId="48" xfId="1" applyNumberFormat="1" applyFont="1" applyBorder="1" applyAlignment="1">
      <alignment horizontal="right"/>
      <protection locked="0"/>
    </xf>
    <xf numFmtId="3" fontId="6" fillId="0" borderId="48" xfId="1" applyNumberFormat="1" applyFont="1" applyBorder="1" applyAlignment="1">
      <alignment horizontal="center"/>
      <protection locked="0"/>
    </xf>
    <xf numFmtId="3" fontId="6" fillId="15" borderId="58" xfId="0" applyNumberFormat="1" applyFont="1" applyFill="1" applyBorder="1" applyAlignment="1">
      <alignment horizontal="right"/>
    </xf>
    <xf numFmtId="3" fontId="6" fillId="15" borderId="41" xfId="1" applyNumberFormat="1" applyFont="1" applyFill="1" applyBorder="1">
      <protection locked="0"/>
    </xf>
    <xf numFmtId="3" fontId="6" fillId="15" borderId="41" xfId="1" applyNumberFormat="1" applyFont="1" applyFill="1" applyBorder="1" applyAlignment="1">
      <alignment horizontal="center"/>
      <protection locked="0"/>
    </xf>
    <xf numFmtId="3" fontId="7" fillId="0" borderId="2" xfId="1" applyNumberFormat="1" applyFont="1" applyBorder="1" applyAlignment="1">
      <alignment horizontal="right" vertical="center"/>
      <protection locked="0"/>
    </xf>
    <xf numFmtId="49" fontId="7" fillId="0" borderId="35" xfId="2" applyNumberFormat="1" applyFont="1" applyFill="1" applyBorder="1" applyAlignment="1">
      <alignment horizontal="right" vertical="center"/>
      <protection locked="0"/>
    </xf>
    <xf numFmtId="49" fontId="25" fillId="0" borderId="30" xfId="2" applyNumberFormat="1" applyFont="1" applyBorder="1" applyAlignment="1">
      <alignment horizontal="right"/>
      <protection locked="0"/>
    </xf>
    <xf numFmtId="49" fontId="25" fillId="0" borderId="29" xfId="1" applyNumberFormat="1" applyFont="1" applyBorder="1" applyAlignment="1">
      <alignment horizontal="right"/>
      <protection locked="0"/>
    </xf>
    <xf numFmtId="49" fontId="25" fillId="0" borderId="44" xfId="1" applyNumberFormat="1" applyFont="1" applyBorder="1" applyAlignment="1">
      <alignment horizontal="right"/>
      <protection locked="0"/>
    </xf>
    <xf numFmtId="49" fontId="26" fillId="0" borderId="55" xfId="1" applyNumberFormat="1" applyFont="1" applyBorder="1" applyAlignment="1">
      <alignment horizontal="center"/>
      <protection locked="0"/>
    </xf>
    <xf numFmtId="49" fontId="20" fillId="0" borderId="9" xfId="0" applyNumberFormat="1" applyFont="1" applyBorder="1" applyAlignment="1">
      <alignment horizontal="right"/>
    </xf>
    <xf numFmtId="3" fontId="7" fillId="0" borderId="10" xfId="1" applyNumberFormat="1" applyFont="1" applyBorder="1" applyAlignment="1">
      <alignment horizontal="right" vertical="center"/>
      <protection locked="0"/>
    </xf>
    <xf numFmtId="49" fontId="20" fillId="0" borderId="3" xfId="0" applyNumberFormat="1" applyFont="1" applyBorder="1" applyAlignment="1">
      <alignment horizontal="right"/>
    </xf>
    <xf numFmtId="3" fontId="7" fillId="0" borderId="16" xfId="2" applyNumberFormat="1" applyFont="1" applyBorder="1">
      <protection locked="0"/>
    </xf>
    <xf numFmtId="49" fontId="20" fillId="0" borderId="11" xfId="0" applyNumberFormat="1" applyFont="1" applyBorder="1" applyAlignment="1">
      <alignment horizontal="right"/>
    </xf>
    <xf numFmtId="3" fontId="7" fillId="0" borderId="15" xfId="1" applyNumberFormat="1" applyFont="1" applyBorder="1">
      <protection locked="0"/>
    </xf>
    <xf numFmtId="49" fontId="20" fillId="0" borderId="5" xfId="0" applyNumberFormat="1" applyFont="1" applyBorder="1" applyAlignment="1">
      <alignment horizontal="right"/>
    </xf>
    <xf numFmtId="3" fontId="7" fillId="0" borderId="20" xfId="1" applyNumberFormat="1" applyFont="1" applyBorder="1">
      <protection locked="0"/>
    </xf>
    <xf numFmtId="49" fontId="20" fillId="0" borderId="18" xfId="0" applyNumberFormat="1" applyFont="1" applyBorder="1" applyAlignment="1">
      <alignment horizontal="right"/>
    </xf>
    <xf numFmtId="0" fontId="7" fillId="0" borderId="1" xfId="0" applyFont="1" applyBorder="1"/>
    <xf numFmtId="3" fontId="7" fillId="0" borderId="1" xfId="0" applyNumberFormat="1" applyFont="1" applyBorder="1" applyAlignment="1">
      <alignment horizontal="right"/>
    </xf>
    <xf numFmtId="3" fontId="7" fillId="0" borderId="1" xfId="1" applyNumberFormat="1" applyFont="1" applyBorder="1" applyAlignment="1">
      <alignment horizontal="right" vertical="center"/>
      <protection locked="0"/>
    </xf>
    <xf numFmtId="3" fontId="7" fillId="0" borderId="1" xfId="2" applyNumberFormat="1" applyFont="1" applyFill="1" applyBorder="1" applyAlignment="1">
      <alignment horizontal="center" vertical="center"/>
      <protection locked="0"/>
    </xf>
    <xf numFmtId="3" fontId="7" fillId="0" borderId="19" xfId="1" applyNumberFormat="1" applyFont="1" applyBorder="1">
      <protection locked="0"/>
    </xf>
    <xf numFmtId="49" fontId="25" fillId="0" borderId="9" xfId="1" applyNumberFormat="1" applyFont="1" applyBorder="1" applyAlignment="1">
      <alignment horizontal="right"/>
      <protection locked="0"/>
    </xf>
    <xf numFmtId="3" fontId="7" fillId="0" borderId="10" xfId="0" applyNumberFormat="1" applyFont="1" applyBorder="1"/>
    <xf numFmtId="3" fontId="7" fillId="0" borderId="10" xfId="1" applyNumberFormat="1" applyFont="1" applyBorder="1" applyAlignment="1">
      <alignment horizontal="right"/>
      <protection locked="0"/>
    </xf>
    <xf numFmtId="3" fontId="7" fillId="0" borderId="17" xfId="1" applyNumberFormat="1" applyFont="1" applyBorder="1" applyAlignment="1">
      <alignment horizontal="right"/>
      <protection locked="0"/>
    </xf>
    <xf numFmtId="3" fontId="7" fillId="0" borderId="10" xfId="1" applyNumberFormat="1" applyFont="1" applyBorder="1" applyAlignment="1">
      <alignment horizontal="center"/>
      <protection locked="0"/>
    </xf>
    <xf numFmtId="3" fontId="7" fillId="0" borderId="23" xfId="1" applyNumberFormat="1" applyFont="1" applyBorder="1" applyAlignment="1">
      <alignment horizontal="right"/>
      <protection locked="0"/>
    </xf>
    <xf numFmtId="3" fontId="7" fillId="0" borderId="6" xfId="1" applyNumberFormat="1" applyFont="1" applyBorder="1" applyAlignment="1">
      <alignment horizontal="center"/>
      <protection locked="0"/>
    </xf>
    <xf numFmtId="3" fontId="5" fillId="4" borderId="55" xfId="0" applyNumberFormat="1" applyFont="1" applyFill="1" applyBorder="1" applyAlignment="1">
      <alignment horizontal="center"/>
    </xf>
    <xf numFmtId="3" fontId="5" fillId="4" borderId="39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7" fillId="15" borderId="18" xfId="0" applyFont="1" applyFill="1" applyBorder="1" applyAlignment="1">
      <alignment horizontal="center" wrapText="1"/>
    </xf>
    <xf numFmtId="0" fontId="7" fillId="15" borderId="1" xfId="0" applyFont="1" applyFill="1" applyBorder="1" applyAlignment="1">
      <alignment horizontal="center" wrapText="1"/>
    </xf>
    <xf numFmtId="1" fontId="7" fillId="14" borderId="43" xfId="2" applyNumberFormat="1" applyFont="1" applyFill="1" applyBorder="1" applyAlignment="1">
      <alignment horizontal="center" vertical="center" wrapText="1"/>
      <protection locked="0"/>
    </xf>
    <xf numFmtId="0" fontId="16" fillId="14" borderId="37" xfId="0" applyFont="1" applyFill="1" applyBorder="1" applyAlignment="1">
      <alignment horizontal="center" vertical="center" wrapText="1"/>
    </xf>
    <xf numFmtId="49" fontId="6" fillId="15" borderId="57" xfId="0" applyNumberFormat="1" applyFont="1" applyFill="1" applyBorder="1" applyAlignment="1"/>
    <xf numFmtId="49" fontId="30" fillId="15" borderId="58" xfId="0" applyNumberFormat="1" applyFont="1" applyFill="1" applyBorder="1" applyAlignment="1"/>
    <xf numFmtId="3" fontId="6" fillId="14" borderId="26" xfId="0" applyNumberFormat="1" applyFont="1" applyFill="1" applyBorder="1" applyAlignment="1"/>
    <xf numFmtId="0" fontId="30" fillId="14" borderId="39" xfId="0" applyFont="1" applyFill="1" applyBorder="1" applyAlignme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5" fillId="15" borderId="40" xfId="0" applyFont="1" applyFill="1" applyBorder="1" applyAlignment="1">
      <alignment horizontal="center" vertical="center"/>
    </xf>
    <xf numFmtId="0" fontId="0" fillId="15" borderId="35" xfId="0" applyFill="1" applyBorder="1" applyAlignment="1"/>
    <xf numFmtId="0" fontId="15" fillId="14" borderId="40" xfId="0" applyFont="1" applyFill="1" applyBorder="1" applyAlignment="1">
      <alignment horizontal="center" vertical="center"/>
    </xf>
    <xf numFmtId="0" fontId="0" fillId="14" borderId="35" xfId="0" applyFill="1" applyBorder="1" applyAlignment="1">
      <alignment horizontal="center" vertical="center"/>
    </xf>
    <xf numFmtId="0" fontId="0" fillId="14" borderId="36" xfId="0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4" fillId="2" borderId="11" xfId="0" applyNumberFormat="1" applyFont="1" applyFill="1" applyBorder="1" applyAlignment="1" applyProtection="1">
      <alignment horizontal="center" vertical="center" wrapText="1" shrinkToFit="1"/>
    </xf>
    <xf numFmtId="0" fontId="4" fillId="2" borderId="18" xfId="0" applyNumberFormat="1" applyFont="1" applyFill="1" applyBorder="1" applyAlignment="1" applyProtection="1">
      <alignment horizontal="center" vertical="center" wrapText="1" shrinkToFit="1"/>
    </xf>
    <xf numFmtId="0" fontId="4" fillId="2" borderId="2" xfId="0" applyNumberFormat="1" applyFont="1" applyFill="1" applyBorder="1" applyAlignment="1" applyProtection="1">
      <alignment horizontal="center" vertical="center" wrapText="1" shrinkToFit="1"/>
    </xf>
    <xf numFmtId="0" fontId="4" fillId="2" borderId="1" xfId="0" applyNumberFormat="1" applyFont="1" applyFill="1" applyBorder="1" applyAlignment="1" applyProtection="1">
      <alignment horizontal="center" vertical="center" wrapText="1" shrinkToFit="1"/>
    </xf>
    <xf numFmtId="49" fontId="1" fillId="3" borderId="5" xfId="0" applyNumberFormat="1" applyFont="1" applyFill="1" applyBorder="1" applyAlignment="1" applyProtection="1">
      <alignment horizontal="left" vertical="center" wrapText="1" shrinkToFit="1"/>
    </xf>
    <xf numFmtId="0" fontId="0" fillId="0" borderId="22" xfId="0" applyBorder="1" applyAlignment="1">
      <alignment horizontal="left" vertical="center" wrapText="1" shrinkToFit="1"/>
    </xf>
    <xf numFmtId="0" fontId="4" fillId="2" borderId="34" xfId="0" applyNumberFormat="1" applyFont="1" applyFill="1" applyBorder="1" applyAlignment="1" applyProtection="1">
      <alignment horizontal="center" vertical="center" wrapText="1" shrinkToFit="1"/>
    </xf>
    <xf numFmtId="0" fontId="0" fillId="0" borderId="4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49" fontId="10" fillId="12" borderId="14" xfId="0" applyNumberFormat="1" applyFont="1" applyFill="1" applyBorder="1" applyAlignment="1" applyProtection="1">
      <alignment horizontal="center" vertical="center" wrapText="1" shrinkToFit="1"/>
    </xf>
    <xf numFmtId="49" fontId="10" fillId="12" borderId="7" xfId="0" applyNumberFormat="1" applyFont="1" applyFill="1" applyBorder="1" applyAlignment="1" applyProtection="1">
      <alignment horizontal="center" vertical="center" wrapText="1" shrinkToFit="1"/>
    </xf>
    <xf numFmtId="49" fontId="10" fillId="12" borderId="21" xfId="0" applyNumberFormat="1" applyFont="1" applyFill="1" applyBorder="1" applyAlignment="1" applyProtection="1">
      <alignment horizontal="center" vertical="center" wrapText="1" shrinkToFit="1"/>
    </xf>
    <xf numFmtId="49" fontId="12" fillId="11" borderId="14" xfId="0" applyNumberFormat="1" applyFont="1" applyFill="1" applyBorder="1" applyAlignment="1" applyProtection="1">
      <alignment horizontal="center" vertical="center" wrapText="1" shrinkToFit="1"/>
    </xf>
    <xf numFmtId="49" fontId="12" fillId="11" borderId="7" xfId="0" applyNumberFormat="1" applyFont="1" applyFill="1" applyBorder="1" applyAlignment="1" applyProtection="1">
      <alignment horizontal="center" vertical="center" wrapText="1" shrinkToFit="1"/>
    </xf>
    <xf numFmtId="0" fontId="3" fillId="12" borderId="21" xfId="0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/>
    </xf>
    <xf numFmtId="0" fontId="3" fillId="12" borderId="13" xfId="0" applyFont="1" applyFill="1" applyBorder="1" applyAlignment="1">
      <alignment horizontal="center"/>
    </xf>
    <xf numFmtId="0" fontId="4" fillId="10" borderId="9" xfId="0" applyNumberFormat="1" applyFont="1" applyFill="1" applyBorder="1" applyAlignment="1" applyProtection="1">
      <alignment horizontal="center" vertical="center" wrapText="1" shrinkToFit="1"/>
    </xf>
    <xf numFmtId="0" fontId="4" fillId="10" borderId="18" xfId="0" applyNumberFormat="1" applyFont="1" applyFill="1" applyBorder="1" applyAlignment="1" applyProtection="1">
      <alignment horizontal="center" vertical="center" wrapText="1" shrinkToFit="1"/>
    </xf>
    <xf numFmtId="0" fontId="4" fillId="10" borderId="10" xfId="0" applyNumberFormat="1" applyFont="1" applyFill="1" applyBorder="1" applyAlignment="1" applyProtection="1">
      <alignment horizontal="center" vertical="center" wrapText="1" shrinkToFit="1"/>
    </xf>
    <xf numFmtId="0" fontId="4" fillId="10" borderId="1" xfId="0" applyNumberFormat="1" applyFont="1" applyFill="1" applyBorder="1" applyAlignment="1" applyProtection="1">
      <alignment horizontal="center" vertical="center" wrapText="1" shrinkToFit="1"/>
    </xf>
    <xf numFmtId="0" fontId="4" fillId="10" borderId="46" xfId="0" applyNumberFormat="1" applyFont="1" applyFill="1" applyBorder="1" applyAlignment="1" applyProtection="1">
      <alignment horizontal="center" vertical="center" wrapText="1" shrinkToFit="1"/>
    </xf>
    <xf numFmtId="0" fontId="0" fillId="0" borderId="35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49" fontId="10" fillId="12" borderId="14" xfId="0" applyNumberFormat="1" applyFont="1" applyFill="1" applyBorder="1" applyAlignment="1" applyProtection="1">
      <alignment horizontal="left" vertical="center" wrapText="1" shrinkToFit="1"/>
    </xf>
    <xf numFmtId="49" fontId="10" fillId="12" borderId="7" xfId="0" applyNumberFormat="1" applyFont="1" applyFill="1" applyBorder="1" applyAlignment="1" applyProtection="1">
      <alignment horizontal="left" vertical="center" wrapText="1" shrinkToFit="1"/>
    </xf>
    <xf numFmtId="49" fontId="13" fillId="16" borderId="26" xfId="0" applyNumberFormat="1" applyFont="1" applyFill="1" applyBorder="1" applyAlignment="1" applyProtection="1">
      <alignment vertical="center" wrapText="1" readingOrder="1"/>
      <protection locked="0"/>
    </xf>
    <xf numFmtId="0" fontId="5" fillId="16" borderId="27" xfId="0" applyFont="1" applyFill="1" applyBorder="1" applyAlignment="1">
      <alignment vertical="center" wrapText="1" readingOrder="1"/>
    </xf>
    <xf numFmtId="0" fontId="13" fillId="14" borderId="11" xfId="0" applyFont="1" applyFill="1" applyBorder="1" applyAlignment="1" applyProtection="1">
      <alignment horizontal="center" vertical="center" wrapText="1" readingOrder="1"/>
      <protection locked="0"/>
    </xf>
    <xf numFmtId="0" fontId="13" fillId="14" borderId="18" xfId="0" applyFont="1" applyFill="1" applyBorder="1" applyAlignment="1" applyProtection="1">
      <alignment horizontal="center" vertical="center" wrapText="1" readingOrder="1"/>
      <protection locked="0"/>
    </xf>
    <xf numFmtId="0" fontId="13" fillId="14" borderId="14" xfId="0" applyFont="1" applyFill="1" applyBorder="1" applyAlignment="1" applyProtection="1">
      <alignment horizontal="center" vertical="center" wrapText="1" readingOrder="1"/>
      <protection locked="0"/>
    </xf>
    <xf numFmtId="0" fontId="13" fillId="14" borderId="38" xfId="0" applyFont="1" applyFill="1" applyBorder="1" applyAlignment="1" applyProtection="1">
      <alignment horizontal="center" vertical="center" wrapText="1" readingOrder="1"/>
      <protection locked="0"/>
    </xf>
    <xf numFmtId="0" fontId="13" fillId="14" borderId="9" xfId="0" applyFont="1" applyFill="1" applyBorder="1" applyAlignment="1" applyProtection="1">
      <alignment horizontal="center" vertical="center" wrapText="1" readingOrder="1"/>
      <protection locked="0"/>
    </xf>
    <xf numFmtId="0" fontId="13" fillId="14" borderId="46" xfId="0" applyFont="1" applyFill="1" applyBorder="1" applyAlignment="1" applyProtection="1">
      <alignment horizontal="center" vertical="center" wrapText="1" readingOrder="1"/>
      <protection locked="0"/>
    </xf>
    <xf numFmtId="0" fontId="13" fillId="14" borderId="51" xfId="0" applyFont="1" applyFill="1" applyBorder="1" applyAlignment="1" applyProtection="1">
      <alignment horizontal="center" vertical="center" wrapText="1" readingOrder="1"/>
      <protection locked="0"/>
    </xf>
    <xf numFmtId="0" fontId="13" fillId="7" borderId="26" xfId="0" applyFont="1" applyFill="1" applyBorder="1" applyAlignment="1" applyProtection="1">
      <alignment horizontal="center" wrapText="1" readingOrder="1"/>
      <protection locked="0"/>
    </xf>
    <xf numFmtId="0" fontId="13" fillId="7" borderId="27" xfId="0" applyFont="1" applyFill="1" applyBorder="1" applyAlignment="1" applyProtection="1">
      <alignment horizontal="center" wrapText="1" readingOrder="1"/>
      <protection locked="0"/>
    </xf>
    <xf numFmtId="0" fontId="13" fillId="7" borderId="28" xfId="0" applyFont="1" applyFill="1" applyBorder="1" applyAlignment="1" applyProtection="1">
      <alignment horizontal="center" wrapText="1" readingOrder="1"/>
      <protection locked="0"/>
    </xf>
    <xf numFmtId="0" fontId="13" fillId="16" borderId="26" xfId="0" applyFont="1" applyFill="1" applyBorder="1" applyAlignment="1" applyProtection="1">
      <alignment vertical="center" wrapText="1" readingOrder="1"/>
      <protection locked="0"/>
    </xf>
    <xf numFmtId="49" fontId="5" fillId="16" borderId="27" xfId="0" applyNumberFormat="1" applyFont="1" applyFill="1" applyBorder="1" applyAlignment="1">
      <alignment vertical="center" wrapText="1" readingOrder="1"/>
    </xf>
    <xf numFmtId="0" fontId="13" fillId="14" borderId="40" xfId="0" applyFont="1" applyFill="1" applyBorder="1" applyAlignment="1" applyProtection="1">
      <alignment horizontal="center" vertical="center" wrapText="1" readingOrder="1"/>
      <protection locked="0"/>
    </xf>
    <xf numFmtId="0" fontId="5" fillId="8" borderId="0" xfId="0" applyFont="1" applyFill="1" applyBorder="1" applyAlignment="1">
      <alignment horizontal="center"/>
    </xf>
    <xf numFmtId="0" fontId="13" fillId="14" borderId="34" xfId="0" applyFont="1" applyFill="1" applyBorder="1" applyAlignment="1" applyProtection="1">
      <alignment horizontal="center" vertical="center" wrapText="1" readingOrder="1"/>
      <protection locked="0"/>
    </xf>
    <xf numFmtId="0" fontId="13" fillId="7" borderId="9" xfId="0" applyFont="1" applyFill="1" applyBorder="1" applyAlignment="1" applyProtection="1">
      <alignment horizontal="center" wrapText="1" readingOrder="1"/>
      <protection locked="0"/>
    </xf>
    <xf numFmtId="0" fontId="13" fillId="7" borderId="10" xfId="0" applyFont="1" applyFill="1" applyBorder="1" applyAlignment="1" applyProtection="1">
      <alignment horizontal="center" wrapText="1" readingOrder="1"/>
      <protection locked="0"/>
    </xf>
    <xf numFmtId="0" fontId="13" fillId="7" borderId="12" xfId="0" applyFont="1" applyFill="1" applyBorder="1" applyAlignment="1" applyProtection="1">
      <alignment horizontal="center" wrapText="1" readingOrder="1"/>
      <protection locked="0"/>
    </xf>
    <xf numFmtId="0" fontId="13" fillId="7" borderId="13" xfId="0" applyFont="1" applyFill="1" applyBorder="1" applyAlignment="1" applyProtection="1">
      <alignment horizontal="center" wrapText="1" readingOrder="1"/>
      <protection locked="0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topLeftCell="A2" zoomScaleNormal="100" zoomScaleSheetLayoutView="89" workbookViewId="0">
      <selection activeCell="N24" sqref="N24"/>
    </sheetView>
  </sheetViews>
  <sheetFormatPr defaultRowHeight="12.75" x14ac:dyDescent="0.2"/>
  <cols>
    <col min="1" max="1" width="6.7109375" customWidth="1"/>
    <col min="2" max="2" width="33.42578125" customWidth="1"/>
    <col min="3" max="3" width="10.28515625" customWidth="1"/>
    <col min="4" max="4" width="10.5703125" customWidth="1"/>
    <col min="5" max="5" width="9.42578125" customWidth="1"/>
    <col min="6" max="6" width="7" customWidth="1"/>
    <col min="7" max="7" width="11.42578125" customWidth="1"/>
    <col min="8" max="8" width="5.5703125" customWidth="1"/>
    <col min="9" max="9" width="28.28515625" customWidth="1"/>
    <col min="10" max="10" width="9.5703125" customWidth="1"/>
    <col min="11" max="11" width="10.28515625" customWidth="1"/>
    <col min="12" max="12" width="9.5703125" customWidth="1"/>
    <col min="13" max="13" width="6.42578125" customWidth="1"/>
    <col min="14" max="14" width="12" customWidth="1"/>
    <col min="15" max="16" width="11.5703125" bestFit="1" customWidth="1"/>
  </cols>
  <sheetData>
    <row r="1" spans="1:16" x14ac:dyDescent="0.2">
      <c r="L1" s="302"/>
      <c r="M1" s="302"/>
      <c r="N1" s="303"/>
    </row>
    <row r="2" spans="1:16" ht="15.75" x14ac:dyDescent="0.25">
      <c r="B2" s="312" t="s">
        <v>120</v>
      </c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</row>
    <row r="3" spans="1:16" ht="15.75" x14ac:dyDescent="0.25">
      <c r="B3" s="313" t="s">
        <v>74</v>
      </c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</row>
    <row r="5" spans="1:16" ht="15.75" x14ac:dyDescent="0.25">
      <c r="B5" s="314" t="s">
        <v>52</v>
      </c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</row>
    <row r="6" spans="1:16" ht="19.5" thickBot="1" x14ac:dyDescent="0.2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1" t="s">
        <v>57</v>
      </c>
    </row>
    <row r="7" spans="1:16" ht="18.75" x14ac:dyDescent="0.2">
      <c r="A7" s="315" t="s">
        <v>38</v>
      </c>
      <c r="B7" s="316"/>
      <c r="C7" s="316"/>
      <c r="D7" s="316"/>
      <c r="E7" s="316"/>
      <c r="F7" s="316"/>
      <c r="G7" s="316"/>
      <c r="H7" s="317" t="s">
        <v>42</v>
      </c>
      <c r="I7" s="318"/>
      <c r="J7" s="318"/>
      <c r="K7" s="318"/>
      <c r="L7" s="318"/>
      <c r="M7" s="318"/>
      <c r="N7" s="319"/>
    </row>
    <row r="8" spans="1:16" ht="36.75" customHeight="1" thickBot="1" x14ac:dyDescent="0.3">
      <c r="A8" s="304" t="s">
        <v>58</v>
      </c>
      <c r="B8" s="305"/>
      <c r="C8" s="208" t="s">
        <v>123</v>
      </c>
      <c r="D8" s="208" t="s">
        <v>124</v>
      </c>
      <c r="E8" s="208" t="s">
        <v>111</v>
      </c>
      <c r="F8" s="208" t="s">
        <v>65</v>
      </c>
      <c r="G8" s="208" t="s">
        <v>122</v>
      </c>
      <c r="H8" s="306" t="s">
        <v>58</v>
      </c>
      <c r="I8" s="307"/>
      <c r="J8" s="252" t="s">
        <v>123</v>
      </c>
      <c r="K8" s="252" t="s">
        <v>124</v>
      </c>
      <c r="L8" s="252" t="s">
        <v>111</v>
      </c>
      <c r="M8" s="253" t="s">
        <v>65</v>
      </c>
      <c r="N8" s="209" t="s">
        <v>122</v>
      </c>
    </row>
    <row r="9" spans="1:16" ht="19.5" customHeight="1" x14ac:dyDescent="0.25">
      <c r="A9" s="279" t="s">
        <v>97</v>
      </c>
      <c r="B9" s="141" t="s">
        <v>107</v>
      </c>
      <c r="C9" s="151">
        <f>SUM('Bevételek(Hivatal 2020)'!C17/1000)</f>
        <v>5500</v>
      </c>
      <c r="D9" s="151">
        <f>SUM('Bevételek(Hivatal 2020)'!D17/1000)</f>
        <v>5500</v>
      </c>
      <c r="E9" s="280">
        <f t="shared" ref="E9:E17" si="0">G9-D9</f>
        <v>0</v>
      </c>
      <c r="F9" s="210">
        <f>G9/D9*100</f>
        <v>100</v>
      </c>
      <c r="G9" s="142">
        <f>('Bevételek(Hivatal 2020)'!G17+'Bevételek(Hivatal 2020)'!G25)/1000</f>
        <v>5500</v>
      </c>
      <c r="H9" s="274" t="s">
        <v>67</v>
      </c>
      <c r="I9" s="54" t="s">
        <v>39</v>
      </c>
      <c r="J9" s="149">
        <f>SUM('Kiadások(Hivatal 2020)'!C18/1000)</f>
        <v>69542</v>
      </c>
      <c r="K9" s="149">
        <f>'Kiadások(Hivatal 2020)'!D18/1000</f>
        <v>69542</v>
      </c>
      <c r="L9" s="254">
        <f>N9-K9</f>
        <v>210</v>
      </c>
      <c r="M9" s="257">
        <f>N9/K9*100</f>
        <v>100.30197578441803</v>
      </c>
      <c r="N9" s="142">
        <f>'Kiadások(Hivatal 2020)'!G18/1000</f>
        <v>69752</v>
      </c>
    </row>
    <row r="10" spans="1:16" ht="20.100000000000001" customHeight="1" x14ac:dyDescent="0.25">
      <c r="A10" s="281" t="s">
        <v>106</v>
      </c>
      <c r="B10" s="53" t="s">
        <v>73</v>
      </c>
      <c r="C10" s="152">
        <f>SUM(('Bevételek(Hivatal 2020)'!C19+'Bevételek(Hivatal 2020)'!C20)/1000)</f>
        <v>9.01</v>
      </c>
      <c r="D10" s="152">
        <f>SUM(('Bevételek(Hivatal 2020)'!D19+'Bevételek(Hivatal 2020)'!D20+'Bevételek(Hivatal 2020)'!D18)/1000)</f>
        <v>76.036000000000001</v>
      </c>
      <c r="E10" s="82">
        <f t="shared" si="0"/>
        <v>3.0999999999991701E-2</v>
      </c>
      <c r="F10" s="251">
        <f t="shared" ref="F10:F12" si="1">G10/D10*100</f>
        <v>100.04077016150244</v>
      </c>
      <c r="G10" s="282">
        <f>('Bevételek(Hivatal 2020)'!G20+'Bevételek(Hivatal 2020)'!G19+'Bevételek(Hivatal 2020)'!G18)/1000</f>
        <v>76.066999999999993</v>
      </c>
      <c r="H10" s="275" t="s">
        <v>59</v>
      </c>
      <c r="I10" s="54" t="s">
        <v>47</v>
      </c>
      <c r="J10" s="149">
        <f>SUM('Kiadások(Hivatal 2020)'!C20/1000)</f>
        <v>11000</v>
      </c>
      <c r="K10" s="149">
        <f>'Kiadások(Hivatal 2020)'!D20/1000</f>
        <v>11000</v>
      </c>
      <c r="L10" s="254">
        <f>N10-K10</f>
        <v>-210</v>
      </c>
      <c r="M10" s="258">
        <f>N10/K10*100</f>
        <v>98.090909090909093</v>
      </c>
      <c r="N10" s="143">
        <f>'Kiadások(Hivatal 2020)'!G20/1000</f>
        <v>10790</v>
      </c>
      <c r="O10" s="55"/>
      <c r="P10" s="55"/>
    </row>
    <row r="11" spans="1:16" ht="20.100000000000001" customHeight="1" x14ac:dyDescent="0.25">
      <c r="A11" s="283" t="s">
        <v>62</v>
      </c>
      <c r="B11" s="51" t="s">
        <v>46</v>
      </c>
      <c r="C11" s="153">
        <f>SUM(C12:C13)</f>
        <v>75196.75</v>
      </c>
      <c r="D11" s="153">
        <f>SUM(D12:D13)</f>
        <v>75413.16</v>
      </c>
      <c r="E11" s="82">
        <f t="shared" si="0"/>
        <v>0</v>
      </c>
      <c r="F11" s="251">
        <f t="shared" si="1"/>
        <v>100</v>
      </c>
      <c r="G11" s="284">
        <f>SUM(G12:G13)</f>
        <v>75413.16</v>
      </c>
      <c r="H11" s="276" t="s">
        <v>60</v>
      </c>
      <c r="I11" s="11" t="s">
        <v>41</v>
      </c>
      <c r="J11" s="149">
        <f>SUM('Kiadások(Hivatal 2020)'!C31/1000)</f>
        <v>4031</v>
      </c>
      <c r="K11" s="149">
        <f>'Kiadások(Hivatal 2020)'!D31/1000</f>
        <v>4119.241</v>
      </c>
      <c r="L11" s="254">
        <f>N11-K11</f>
        <v>3.0999999999949068E-2</v>
      </c>
      <c r="M11" s="258">
        <f>N11/K11*100</f>
        <v>100.00075256582464</v>
      </c>
      <c r="N11" s="144">
        <f>'Kiadások(Hivatal 2020)'!G31/1000</f>
        <v>4119.2719999999999</v>
      </c>
      <c r="O11" s="56"/>
      <c r="P11" s="56"/>
    </row>
    <row r="12" spans="1:16" ht="20.100000000000001" customHeight="1" x14ac:dyDescent="0.25">
      <c r="A12" s="283" t="s">
        <v>62</v>
      </c>
      <c r="B12" s="51" t="s">
        <v>119</v>
      </c>
      <c r="C12" s="154">
        <f>SUM('Bevételek(Hivatal 2020)'!C10/1000)</f>
        <v>69696.75</v>
      </c>
      <c r="D12" s="154">
        <f>SUM('Bevételek(Hivatal 2020)'!D10/1000)</f>
        <v>69913.16</v>
      </c>
      <c r="E12" s="82">
        <f t="shared" si="0"/>
        <v>0</v>
      </c>
      <c r="F12" s="251">
        <f t="shared" si="1"/>
        <v>100</v>
      </c>
      <c r="G12" s="284">
        <f>SUM('Bevételek(Hivatal 2020)'!G10/1000)</f>
        <v>69913.16</v>
      </c>
      <c r="H12" s="276"/>
      <c r="I12" s="11"/>
      <c r="J12" s="149"/>
      <c r="K12" s="149"/>
      <c r="L12" s="254"/>
      <c r="M12" s="254"/>
      <c r="N12" s="144"/>
      <c r="O12" s="56"/>
      <c r="P12" s="56"/>
    </row>
    <row r="13" spans="1:16" ht="20.100000000000001" customHeight="1" thickBot="1" x14ac:dyDescent="0.3">
      <c r="A13" s="285" t="s">
        <v>62</v>
      </c>
      <c r="B13" s="52" t="s">
        <v>48</v>
      </c>
      <c r="C13" s="155">
        <f>SUM('Bevételek(Hivatal 2020)'!C12/1000)</f>
        <v>5500</v>
      </c>
      <c r="D13" s="155">
        <f>SUM('Bevételek(Hivatal 2020)'!D12/1000)</f>
        <v>5500</v>
      </c>
      <c r="E13" s="82">
        <f t="shared" si="0"/>
        <v>0</v>
      </c>
      <c r="F13" s="211">
        <f>G13/D13*100</f>
        <v>100</v>
      </c>
      <c r="G13" s="286">
        <f>'Bevételek(Hivatal 2020)'!G12/1000</f>
        <v>5500</v>
      </c>
      <c r="H13" s="277"/>
      <c r="I13" s="12"/>
      <c r="J13" s="150"/>
      <c r="K13" s="150"/>
      <c r="L13" s="255"/>
      <c r="M13" s="255"/>
      <c r="N13" s="145"/>
      <c r="O13" s="56"/>
      <c r="P13" s="56"/>
    </row>
    <row r="14" spans="1:16" ht="20.100000000000001" customHeight="1" thickBot="1" x14ac:dyDescent="0.3">
      <c r="A14" s="260"/>
      <c r="B14" s="261" t="s">
        <v>108</v>
      </c>
      <c r="C14" s="262">
        <f>SUM(C9:C11)</f>
        <v>80705.759999999995</v>
      </c>
      <c r="D14" s="262">
        <f>SUM(D9:D11)</f>
        <v>80989.195999999996</v>
      </c>
      <c r="E14" s="263">
        <f t="shared" si="0"/>
        <v>3.1000000002677552E-2</v>
      </c>
      <c r="F14" s="264">
        <f>G14/D14*100</f>
        <v>100.0000382767104</v>
      </c>
      <c r="G14" s="265">
        <f>SUM(G9:G11)</f>
        <v>80989.226999999999</v>
      </c>
      <c r="H14" s="278"/>
      <c r="I14" s="266" t="s">
        <v>49</v>
      </c>
      <c r="J14" s="267">
        <f>SUM(J9:J13)</f>
        <v>84573</v>
      </c>
      <c r="K14" s="267">
        <f>SUM(K9:K11)</f>
        <v>84661.240999999995</v>
      </c>
      <c r="L14" s="268">
        <f>N14-K14</f>
        <v>3.1000000002677552E-2</v>
      </c>
      <c r="M14" s="269">
        <f>N14/K14*100</f>
        <v>100.00003661651971</v>
      </c>
      <c r="N14" s="265">
        <f>SUM(N9:N13)</f>
        <v>84661.271999999997</v>
      </c>
      <c r="O14" s="55"/>
      <c r="P14" s="55"/>
    </row>
    <row r="15" spans="1:16" ht="20.100000000000001" customHeight="1" x14ac:dyDescent="0.25">
      <c r="A15" s="283" t="s">
        <v>61</v>
      </c>
      <c r="B15" s="51" t="s">
        <v>50</v>
      </c>
      <c r="C15" s="153">
        <f>SUM('Bevételek(Hivatal 2020)'!C8/1000)</f>
        <v>3994.24</v>
      </c>
      <c r="D15" s="153">
        <f>SUM('Bevételek(Hivatal 2020)'!D8/1000)</f>
        <v>3994.239</v>
      </c>
      <c r="E15" s="273">
        <f t="shared" si="0"/>
        <v>0</v>
      </c>
      <c r="F15" s="251">
        <f>G15/D15*100</f>
        <v>100</v>
      </c>
      <c r="G15" s="284">
        <f>'Bevételek(Hivatal 2020)'!G8/1000</f>
        <v>3994.239</v>
      </c>
      <c r="H15" s="293" t="s">
        <v>109</v>
      </c>
      <c r="I15" s="294" t="s">
        <v>110</v>
      </c>
      <c r="J15" s="294">
        <v>0</v>
      </c>
      <c r="K15" s="294">
        <v>0</v>
      </c>
      <c r="L15" s="295">
        <f>N15-J15</f>
        <v>0</v>
      </c>
      <c r="M15" s="297">
        <v>0</v>
      </c>
      <c r="N15" s="296">
        <f>'Kiadások(Hivatal 2020)'!G36</f>
        <v>0</v>
      </c>
      <c r="O15" s="55"/>
      <c r="P15" s="55"/>
    </row>
    <row r="16" spans="1:16" ht="20.100000000000001" customHeight="1" thickBot="1" x14ac:dyDescent="0.3">
      <c r="A16" s="287"/>
      <c r="B16" s="288"/>
      <c r="C16" s="289"/>
      <c r="D16" s="289"/>
      <c r="E16" s="290"/>
      <c r="F16" s="291"/>
      <c r="G16" s="292"/>
      <c r="H16" s="57" t="s">
        <v>138</v>
      </c>
      <c r="I16" s="12" t="s">
        <v>139</v>
      </c>
      <c r="J16" s="12">
        <f>SUM('Kiadások(Hivatal 2020)'!C35/1000)</f>
        <v>127</v>
      </c>
      <c r="K16" s="12">
        <f>SUM('Kiadások(Hivatal 2020)'!D35/1000)</f>
        <v>322.19400000000002</v>
      </c>
      <c r="L16" s="298">
        <f>N16-K16</f>
        <v>0</v>
      </c>
      <c r="M16" s="299">
        <v>100</v>
      </c>
      <c r="N16" s="145">
        <f>SUM('Kiadások(Hivatal 2020)'!G35/1000)</f>
        <v>322.19400000000002</v>
      </c>
      <c r="O16" s="55"/>
      <c r="P16" s="55"/>
    </row>
    <row r="17" spans="1:16" ht="21.75" customHeight="1" thickBot="1" x14ac:dyDescent="0.3">
      <c r="A17" s="308" t="s">
        <v>51</v>
      </c>
      <c r="B17" s="309"/>
      <c r="C17" s="270">
        <f>SUM(C14:C15)</f>
        <v>84700</v>
      </c>
      <c r="D17" s="270">
        <f>SUM(D14:D15)</f>
        <v>84983.434999999998</v>
      </c>
      <c r="E17" s="271">
        <f t="shared" si="0"/>
        <v>3.1000000002677552E-2</v>
      </c>
      <c r="F17" s="272">
        <f>G17/D17*100</f>
        <v>100.00003647769711</v>
      </c>
      <c r="G17" s="271">
        <f>SUM(G14:G15)</f>
        <v>84983.466</v>
      </c>
      <c r="H17" s="310" t="s">
        <v>51</v>
      </c>
      <c r="I17" s="311"/>
      <c r="J17" s="189">
        <f>SUM(J14:J16)</f>
        <v>84700</v>
      </c>
      <c r="K17" s="189">
        <f>SUM(K14:K16)</f>
        <v>84983.434999999998</v>
      </c>
      <c r="L17" s="256">
        <f>N17-K17</f>
        <v>3.1000000002677552E-2</v>
      </c>
      <c r="M17" s="259">
        <f>N17/K17*100</f>
        <v>100.00003647769711</v>
      </c>
      <c r="N17" s="146">
        <f>SUM(N14:N16)</f>
        <v>84983.466</v>
      </c>
      <c r="O17" s="55"/>
      <c r="P17" s="55"/>
    </row>
    <row r="20" spans="1:16" ht="15.75" x14ac:dyDescent="0.25">
      <c r="E20" s="63"/>
      <c r="F20" s="63"/>
      <c r="G20" s="63"/>
    </row>
    <row r="21" spans="1:16" ht="15.75" x14ac:dyDescent="0.25">
      <c r="E21" s="63"/>
      <c r="F21" s="63"/>
      <c r="G21" s="63"/>
    </row>
    <row r="22" spans="1:16" ht="15.75" x14ac:dyDescent="0.25">
      <c r="E22" s="64"/>
      <c r="F22" s="64"/>
      <c r="G22" s="64"/>
    </row>
    <row r="23" spans="1:16" ht="15.75" x14ac:dyDescent="0.25">
      <c r="E23" s="63"/>
      <c r="F23" s="63"/>
      <c r="G23" s="63"/>
    </row>
    <row r="24" spans="1:16" ht="15.75" x14ac:dyDescent="0.25">
      <c r="B24" s="65"/>
      <c r="C24" s="65"/>
      <c r="D24" s="65"/>
      <c r="E24" s="66"/>
      <c r="F24" s="66"/>
      <c r="G24" s="66"/>
      <c r="H24" s="65"/>
      <c r="I24" s="65"/>
      <c r="J24" s="65"/>
      <c r="K24" s="65"/>
    </row>
    <row r="25" spans="1:16" x14ac:dyDescent="0.2">
      <c r="B25" s="65"/>
      <c r="C25" s="65"/>
      <c r="D25" s="65"/>
      <c r="E25" s="65"/>
      <c r="F25" s="65"/>
      <c r="G25" s="67"/>
      <c r="H25" s="65"/>
      <c r="I25" s="65"/>
      <c r="J25" s="65"/>
      <c r="K25" s="65"/>
    </row>
    <row r="26" spans="1:16" x14ac:dyDescent="0.2">
      <c r="B26" s="65"/>
      <c r="C26" s="65"/>
      <c r="D26" s="65"/>
      <c r="E26" s="65"/>
      <c r="F26" s="65"/>
      <c r="G26" s="67"/>
      <c r="H26" s="65"/>
      <c r="I26" s="65"/>
      <c r="J26" s="65"/>
      <c r="K26" s="65"/>
    </row>
    <row r="27" spans="1:16" x14ac:dyDescent="0.2">
      <c r="B27" s="65"/>
      <c r="C27" s="65"/>
      <c r="D27" s="65"/>
      <c r="E27" s="65"/>
      <c r="F27" s="65"/>
      <c r="G27" s="68"/>
      <c r="H27" s="65"/>
      <c r="I27" s="65"/>
      <c r="J27" s="65"/>
      <c r="K27" s="65"/>
    </row>
    <row r="28" spans="1:16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</row>
  </sheetData>
  <mergeCells count="10">
    <mergeCell ref="L1:N1"/>
    <mergeCell ref="A8:B8"/>
    <mergeCell ref="H8:I8"/>
    <mergeCell ref="A17:B17"/>
    <mergeCell ref="H17:I17"/>
    <mergeCell ref="B2:N2"/>
    <mergeCell ref="B3:N3"/>
    <mergeCell ref="B5:N5"/>
    <mergeCell ref="A7:G7"/>
    <mergeCell ref="H7:N7"/>
  </mergeCells>
  <phoneticPr fontId="9" type="noConversion"/>
  <pageMargins left="0.75" right="0.75" top="1" bottom="1" header="0.5" footer="0.5"/>
  <pageSetup paperSize="9" scale="57" orientation="landscape" horizontalDpi="4294967294" r:id="rId1"/>
  <headerFooter alignWithMargins="0">
    <oddHeader>&amp;LPiliscsévi Közös Önkormányzati Hivatal&amp;RII/1. számú melléklet</oddHeader>
    <oddFooter>&amp;C&amp;P/&amp;N&amp;R2020.08.hó</oddFooter>
  </headerFooter>
  <colBreaks count="1" manualBreakCount="1">
    <brk id="14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showGridLines="0" topLeftCell="A19" zoomScaleNormal="100" workbookViewId="0">
      <selection activeCell="L20" sqref="L20"/>
    </sheetView>
  </sheetViews>
  <sheetFormatPr defaultRowHeight="12.75" x14ac:dyDescent="0.2"/>
  <cols>
    <col min="1" max="1" width="12.28515625" customWidth="1"/>
    <col min="2" max="2" width="37.28515625" customWidth="1"/>
    <col min="3" max="3" width="20.7109375" customWidth="1"/>
    <col min="4" max="4" width="14.28515625" customWidth="1"/>
    <col min="5" max="5" width="11.7109375" customWidth="1"/>
    <col min="6" max="6" width="11.42578125" customWidth="1"/>
    <col min="7" max="7" width="12.28515625" customWidth="1"/>
  </cols>
  <sheetData>
    <row r="1" spans="1:7" x14ac:dyDescent="0.2">
      <c r="F1" s="19"/>
      <c r="G1" s="19"/>
    </row>
    <row r="2" spans="1:7" ht="15.75" x14ac:dyDescent="0.25">
      <c r="A2" s="312" t="s">
        <v>121</v>
      </c>
      <c r="B2" s="312"/>
      <c r="C2" s="312"/>
      <c r="D2" s="312"/>
      <c r="E2" s="312"/>
      <c r="F2" s="312"/>
      <c r="G2" s="312"/>
    </row>
    <row r="3" spans="1:7" ht="15.75" x14ac:dyDescent="0.25">
      <c r="A3" s="313" t="s">
        <v>74</v>
      </c>
      <c r="B3" s="313"/>
      <c r="C3" s="313"/>
      <c r="D3" s="313"/>
      <c r="E3" s="313"/>
      <c r="F3" s="313"/>
      <c r="G3" s="313"/>
    </row>
    <row r="4" spans="1:7" ht="13.5" thickBot="1" x14ac:dyDescent="0.25">
      <c r="G4" s="26" t="s">
        <v>55</v>
      </c>
    </row>
    <row r="5" spans="1:7" ht="27" customHeight="1" x14ac:dyDescent="0.25">
      <c r="A5" s="322" t="s">
        <v>64</v>
      </c>
      <c r="B5" s="323"/>
      <c r="C5" s="323"/>
      <c r="D5" s="323"/>
      <c r="E5" s="323"/>
      <c r="F5" s="323"/>
      <c r="G5" s="324"/>
    </row>
    <row r="6" spans="1:7" ht="18.75" customHeight="1" x14ac:dyDescent="0.2">
      <c r="A6" s="325" t="s">
        <v>0</v>
      </c>
      <c r="B6" s="327" t="s">
        <v>20</v>
      </c>
      <c r="C6" s="204"/>
      <c r="D6" s="331">
        <v>2021</v>
      </c>
      <c r="E6" s="332"/>
      <c r="F6" s="333"/>
      <c r="G6" s="50">
        <v>2021</v>
      </c>
    </row>
    <row r="7" spans="1:7" ht="36.75" customHeight="1" thickBot="1" x14ac:dyDescent="0.25">
      <c r="A7" s="326"/>
      <c r="B7" s="328"/>
      <c r="C7" s="147" t="s">
        <v>66</v>
      </c>
      <c r="D7" s="212" t="s">
        <v>116</v>
      </c>
      <c r="E7" s="156" t="s">
        <v>111</v>
      </c>
      <c r="F7" s="45" t="s">
        <v>65</v>
      </c>
      <c r="G7" s="60" t="s">
        <v>117</v>
      </c>
    </row>
    <row r="8" spans="1:7" ht="24.95" customHeight="1" x14ac:dyDescent="0.2">
      <c r="A8" s="1" t="s">
        <v>2</v>
      </c>
      <c r="B8" s="2" t="s">
        <v>21</v>
      </c>
      <c r="C8" s="129">
        <v>3994240</v>
      </c>
      <c r="D8" s="244">
        <v>3994239</v>
      </c>
      <c r="E8" s="242">
        <f>G8-D8</f>
        <v>0</v>
      </c>
      <c r="F8" s="77">
        <f>G8/D8*100</f>
        <v>100</v>
      </c>
      <c r="G8" s="49">
        <v>3994239</v>
      </c>
    </row>
    <row r="9" spans="1:7" ht="24.95" customHeight="1" x14ac:dyDescent="0.2">
      <c r="A9" s="329" t="s">
        <v>3</v>
      </c>
      <c r="B9" s="199" t="s">
        <v>22</v>
      </c>
      <c r="C9" s="200">
        <v>75196750</v>
      </c>
      <c r="D9" s="245">
        <v>75413160</v>
      </c>
      <c r="E9" s="242">
        <f>G9-D9</f>
        <v>0</v>
      </c>
      <c r="F9" s="77">
        <f>G9/D9*100</f>
        <v>100</v>
      </c>
      <c r="G9" s="201">
        <f>G10+G12+G11</f>
        <v>75413160</v>
      </c>
    </row>
    <row r="10" spans="1:7" ht="24.95" customHeight="1" x14ac:dyDescent="0.2">
      <c r="A10" s="330"/>
      <c r="B10" s="58" t="s">
        <v>63</v>
      </c>
      <c r="C10" s="158">
        <v>69696750</v>
      </c>
      <c r="D10" s="246">
        <v>69913160</v>
      </c>
      <c r="E10" s="242">
        <f>G10-D10</f>
        <v>0</v>
      </c>
      <c r="F10" s="77">
        <f>G10/D10*100</f>
        <v>100</v>
      </c>
      <c r="G10" s="61">
        <v>69913160</v>
      </c>
    </row>
    <row r="11" spans="1:7" ht="24.95" customHeight="1" x14ac:dyDescent="0.2">
      <c r="A11" s="330"/>
      <c r="B11" s="58" t="s">
        <v>102</v>
      </c>
      <c r="C11" s="159"/>
      <c r="D11" s="247"/>
      <c r="E11" s="242">
        <f>G11-D11</f>
        <v>0</v>
      </c>
      <c r="F11" s="77">
        <v>0</v>
      </c>
      <c r="G11" s="62">
        <v>0</v>
      </c>
    </row>
    <row r="12" spans="1:7" ht="24.95" customHeight="1" thickBot="1" x14ac:dyDescent="0.25">
      <c r="A12" s="330"/>
      <c r="B12" s="59" t="s">
        <v>103</v>
      </c>
      <c r="C12" s="159">
        <v>5500000</v>
      </c>
      <c r="D12" s="247">
        <v>5500000</v>
      </c>
      <c r="E12" s="242">
        <f>G12-D12</f>
        <v>0</v>
      </c>
      <c r="F12" s="77">
        <f>G12/D12*100</f>
        <v>100</v>
      </c>
      <c r="G12" s="62">
        <v>5500000</v>
      </c>
    </row>
    <row r="13" spans="1:7" ht="26.25" customHeight="1" thickBot="1" x14ac:dyDescent="0.3">
      <c r="A13" s="320" t="s">
        <v>71</v>
      </c>
      <c r="B13" s="321"/>
      <c r="C13" s="160">
        <f>SUM(C8:C9)</f>
        <v>79190990</v>
      </c>
      <c r="D13" s="3">
        <f>SUM(D8:D9)</f>
        <v>79407399</v>
      </c>
      <c r="E13" s="243">
        <f>SUM(E8:E9)</f>
        <v>0</v>
      </c>
      <c r="F13" s="76">
        <f>G13/D13*100</f>
        <v>100</v>
      </c>
      <c r="G13" s="4">
        <f>SUM(G8:G9)</f>
        <v>79407399</v>
      </c>
    </row>
    <row r="14" spans="1:7" ht="26.25" customHeight="1" x14ac:dyDescent="0.25">
      <c r="A14" s="322" t="s">
        <v>96</v>
      </c>
      <c r="B14" s="323"/>
      <c r="C14" s="323"/>
      <c r="D14" s="323"/>
      <c r="E14" s="323"/>
      <c r="F14" s="323"/>
      <c r="G14" s="324"/>
    </row>
    <row r="15" spans="1:7" ht="26.25" customHeight="1" x14ac:dyDescent="0.2">
      <c r="A15" s="325" t="s">
        <v>0</v>
      </c>
      <c r="B15" s="327" t="s">
        <v>20</v>
      </c>
      <c r="C15" s="204"/>
      <c r="D15" s="331">
        <v>2021</v>
      </c>
      <c r="E15" s="332"/>
      <c r="F15" s="333"/>
      <c r="G15" s="50">
        <v>2021</v>
      </c>
    </row>
    <row r="16" spans="1:7" ht="36" customHeight="1" thickBot="1" x14ac:dyDescent="0.25">
      <c r="A16" s="326"/>
      <c r="B16" s="328"/>
      <c r="C16" s="197" t="s">
        <v>66</v>
      </c>
      <c r="D16" s="212" t="s">
        <v>116</v>
      </c>
      <c r="E16" s="156" t="s">
        <v>111</v>
      </c>
      <c r="F16" s="197" t="s">
        <v>65</v>
      </c>
      <c r="G16" s="60" t="s">
        <v>117</v>
      </c>
    </row>
    <row r="17" spans="1:7" ht="24.95" customHeight="1" x14ac:dyDescent="0.2">
      <c r="A17" s="98" t="s">
        <v>97</v>
      </c>
      <c r="B17" s="126" t="s">
        <v>104</v>
      </c>
      <c r="C17" s="127">
        <v>5500000</v>
      </c>
      <c r="D17" s="248">
        <v>5500000</v>
      </c>
      <c r="E17" s="119">
        <f>G17-D17</f>
        <v>0</v>
      </c>
      <c r="F17" s="77">
        <f>G17/D17*100</f>
        <v>100</v>
      </c>
      <c r="G17" s="128">
        <v>5500000</v>
      </c>
    </row>
    <row r="18" spans="1:7" ht="24.95" customHeight="1" x14ac:dyDescent="0.2">
      <c r="A18" s="130" t="s">
        <v>136</v>
      </c>
      <c r="B18" s="131" t="s">
        <v>137</v>
      </c>
      <c r="C18" s="132">
        <v>0</v>
      </c>
      <c r="D18" s="249">
        <v>31564</v>
      </c>
      <c r="E18" s="119">
        <f>G18-D18</f>
        <v>0</v>
      </c>
      <c r="F18" s="77">
        <f>G18/D18*100</f>
        <v>100</v>
      </c>
      <c r="G18" s="85">
        <v>31564</v>
      </c>
    </row>
    <row r="19" spans="1:7" ht="24.95" customHeight="1" x14ac:dyDescent="0.2">
      <c r="A19" s="130" t="s">
        <v>98</v>
      </c>
      <c r="B19" s="131" t="s">
        <v>99</v>
      </c>
      <c r="C19" s="132">
        <v>5010</v>
      </c>
      <c r="D19" s="249">
        <v>40000</v>
      </c>
      <c r="E19" s="119">
        <f>G19-D19</f>
        <v>-840</v>
      </c>
      <c r="F19" s="77">
        <f>G19/D19*100</f>
        <v>97.899999999999991</v>
      </c>
      <c r="G19" s="85">
        <v>39160</v>
      </c>
    </row>
    <row r="20" spans="1:7" ht="24.95" customHeight="1" thickBot="1" x14ac:dyDescent="0.25">
      <c r="A20" s="1" t="s">
        <v>69</v>
      </c>
      <c r="B20" s="2" t="s">
        <v>70</v>
      </c>
      <c r="C20" s="129">
        <v>4000</v>
      </c>
      <c r="D20" s="250">
        <v>4472</v>
      </c>
      <c r="E20" s="119">
        <f>G20-D20</f>
        <v>871</v>
      </c>
      <c r="F20" s="77">
        <f>G20/D20*100</f>
        <v>119.4767441860465</v>
      </c>
      <c r="G20" s="120">
        <v>5343</v>
      </c>
    </row>
    <row r="21" spans="1:7" ht="24.95" customHeight="1" thickBot="1" x14ac:dyDescent="0.3">
      <c r="A21" s="334" t="s">
        <v>71</v>
      </c>
      <c r="B21" s="335"/>
      <c r="C21" s="162">
        <f>SUM(C17:C20)</f>
        <v>5509010</v>
      </c>
      <c r="D21" s="3">
        <f>SUM(D17:D20)</f>
        <v>5576036</v>
      </c>
      <c r="E21" s="3">
        <f>SUM(E17:E20)</f>
        <v>31</v>
      </c>
      <c r="F21" s="300">
        <f>G21/D21*100</f>
        <v>100.00055595049959</v>
      </c>
      <c r="G21" s="133">
        <f>SUM(G17:G20)</f>
        <v>5576067</v>
      </c>
    </row>
    <row r="22" spans="1:7" ht="24.95" customHeight="1" x14ac:dyDescent="0.25">
      <c r="A22" s="322" t="s">
        <v>100</v>
      </c>
      <c r="B22" s="323"/>
      <c r="C22" s="323"/>
      <c r="D22" s="323"/>
      <c r="E22" s="323"/>
      <c r="F22" s="323"/>
      <c r="G22" s="324"/>
    </row>
    <row r="23" spans="1:7" ht="24.95" customHeight="1" x14ac:dyDescent="0.2">
      <c r="A23" s="325" t="s">
        <v>0</v>
      </c>
      <c r="B23" s="327" t="s">
        <v>20</v>
      </c>
      <c r="C23" s="204"/>
      <c r="D23" s="331">
        <v>2021</v>
      </c>
      <c r="E23" s="332"/>
      <c r="F23" s="333"/>
      <c r="G23" s="50">
        <v>2021</v>
      </c>
    </row>
    <row r="24" spans="1:7" ht="24.95" customHeight="1" thickBot="1" x14ac:dyDescent="0.25">
      <c r="A24" s="326"/>
      <c r="B24" s="328"/>
      <c r="C24" s="197" t="s">
        <v>66</v>
      </c>
      <c r="D24" s="212" t="s">
        <v>116</v>
      </c>
      <c r="E24" s="156" t="s">
        <v>111</v>
      </c>
      <c r="F24" s="197" t="s">
        <v>65</v>
      </c>
      <c r="G24" s="60" t="s">
        <v>117</v>
      </c>
    </row>
    <row r="25" spans="1:7" ht="24.95" customHeight="1" thickBot="1" x14ac:dyDescent="0.25">
      <c r="A25" s="98" t="s">
        <v>97</v>
      </c>
      <c r="B25" s="126" t="s">
        <v>101</v>
      </c>
      <c r="C25" s="161">
        <v>0</v>
      </c>
      <c r="D25" s="127">
        <v>0</v>
      </c>
      <c r="E25" s="119">
        <f>G25-D25</f>
        <v>0</v>
      </c>
      <c r="F25" s="77"/>
      <c r="G25" s="128">
        <v>0</v>
      </c>
    </row>
    <row r="26" spans="1:7" ht="24.95" customHeight="1" thickBot="1" x14ac:dyDescent="0.3">
      <c r="A26" s="320" t="s">
        <v>71</v>
      </c>
      <c r="B26" s="321"/>
      <c r="C26" s="157">
        <v>0</v>
      </c>
      <c r="D26" s="3">
        <f>SUM(D25:D25)</f>
        <v>0</v>
      </c>
      <c r="E26" s="3">
        <f>SUM(E25:E25)</f>
        <v>0</v>
      </c>
      <c r="F26" s="301"/>
      <c r="G26" s="4">
        <f>SUM(G25:G25)</f>
        <v>0</v>
      </c>
    </row>
    <row r="27" spans="1:7" ht="24.95" customHeight="1" thickBot="1" x14ac:dyDescent="0.3">
      <c r="A27" s="134"/>
      <c r="B27" s="134"/>
      <c r="C27" s="134"/>
      <c r="D27" s="135"/>
      <c r="E27" s="135"/>
      <c r="F27" s="136"/>
      <c r="G27" s="135"/>
    </row>
    <row r="28" spans="1:7" ht="26.25" customHeight="1" thickBot="1" x14ac:dyDescent="0.3">
      <c r="A28" s="320" t="s">
        <v>72</v>
      </c>
      <c r="B28" s="321"/>
      <c r="C28" s="160">
        <f>C13+C21+C26</f>
        <v>84700000</v>
      </c>
      <c r="D28" s="160">
        <f>D13+D21+D26</f>
        <v>84983435</v>
      </c>
      <c r="E28" s="160">
        <f>E13+E21+E26</f>
        <v>31</v>
      </c>
      <c r="F28" s="137">
        <f>G28/D28*100</f>
        <v>100.00003647769708</v>
      </c>
      <c r="G28" s="4">
        <f>G13+G21+G26</f>
        <v>84983466</v>
      </c>
    </row>
  </sheetData>
  <mergeCells count="19">
    <mergeCell ref="A28:B28"/>
    <mergeCell ref="A14:G14"/>
    <mergeCell ref="A15:A16"/>
    <mergeCell ref="B15:B16"/>
    <mergeCell ref="A21:B21"/>
    <mergeCell ref="A22:G22"/>
    <mergeCell ref="A23:A24"/>
    <mergeCell ref="B23:B24"/>
    <mergeCell ref="A26:B26"/>
    <mergeCell ref="D15:F15"/>
    <mergeCell ref="D23:F23"/>
    <mergeCell ref="A2:G2"/>
    <mergeCell ref="A13:B13"/>
    <mergeCell ref="A3:G3"/>
    <mergeCell ref="A5:G5"/>
    <mergeCell ref="A6:A7"/>
    <mergeCell ref="B6:B7"/>
    <mergeCell ref="A9:A12"/>
    <mergeCell ref="D6:F6"/>
  </mergeCells>
  <phoneticPr fontId="0" type="noConversion"/>
  <pageMargins left="1" right="1" top="1" bottom="1" header="0.5" footer="0.5"/>
  <pageSetup paperSize="9" scale="61" orientation="portrait" horizontalDpi="4294967293" r:id="rId1"/>
  <headerFooter alignWithMargins="0">
    <oddHeader>&amp;LPiliscsévi Közös Önkormányzati Hivatal&amp;RII/2. számú melléklet</oddHeader>
    <oddFooter>&amp;C&amp;P/&amp;N&amp;R2020.08.hó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3"/>
  <sheetViews>
    <sheetView showGridLines="0" topLeftCell="A19" zoomScaleNormal="100" workbookViewId="0">
      <selection activeCell="K33" sqref="K33"/>
    </sheetView>
  </sheetViews>
  <sheetFormatPr defaultRowHeight="12.75" x14ac:dyDescent="0.2"/>
  <cols>
    <col min="1" max="1" width="12.28515625" customWidth="1"/>
    <col min="2" max="2" width="38.140625" customWidth="1"/>
    <col min="3" max="3" width="20.5703125" customWidth="1"/>
    <col min="4" max="4" width="16.42578125" customWidth="1"/>
    <col min="5" max="5" width="13.140625" customWidth="1"/>
    <col min="6" max="6" width="9.7109375" customWidth="1"/>
    <col min="7" max="7" width="17" customWidth="1"/>
    <col min="8" max="9" width="10.140625" bestFit="1" customWidth="1"/>
  </cols>
  <sheetData>
    <row r="1" spans="1:8" x14ac:dyDescent="0.2">
      <c r="F1" s="19"/>
      <c r="G1" s="19"/>
    </row>
    <row r="2" spans="1:8" ht="15.75" x14ac:dyDescent="0.25">
      <c r="A2" s="312" t="s">
        <v>121</v>
      </c>
      <c r="B2" s="312"/>
      <c r="C2" s="312"/>
      <c r="D2" s="312"/>
      <c r="E2" s="312"/>
      <c r="F2" s="312"/>
      <c r="G2" s="312"/>
    </row>
    <row r="3" spans="1:8" ht="15.75" x14ac:dyDescent="0.25">
      <c r="A3" s="313" t="s">
        <v>74</v>
      </c>
      <c r="B3" s="313"/>
      <c r="C3" s="313"/>
      <c r="D3" s="313"/>
      <c r="E3" s="313"/>
      <c r="F3" s="313"/>
      <c r="G3" s="313"/>
    </row>
    <row r="4" spans="1:8" ht="13.5" thickBot="1" x14ac:dyDescent="0.25">
      <c r="G4" s="26" t="s">
        <v>55</v>
      </c>
    </row>
    <row r="5" spans="1:8" ht="21.75" customHeight="1" thickBot="1" x14ac:dyDescent="0.3">
      <c r="A5" s="341" t="s">
        <v>42</v>
      </c>
      <c r="B5" s="342"/>
      <c r="C5" s="342"/>
      <c r="D5" s="342"/>
      <c r="E5" s="342"/>
      <c r="F5" s="342"/>
      <c r="G5" s="343"/>
    </row>
    <row r="6" spans="1:8" x14ac:dyDescent="0.2">
      <c r="A6" s="344" t="s">
        <v>0</v>
      </c>
      <c r="B6" s="346" t="s">
        <v>20</v>
      </c>
      <c r="C6" s="205"/>
      <c r="D6" s="348">
        <v>2021</v>
      </c>
      <c r="E6" s="349"/>
      <c r="F6" s="350"/>
      <c r="G6" s="35">
        <v>2021</v>
      </c>
    </row>
    <row r="7" spans="1:8" ht="30.75" customHeight="1" thickBot="1" x14ac:dyDescent="0.25">
      <c r="A7" s="345"/>
      <c r="B7" s="347"/>
      <c r="C7" s="190" t="s">
        <v>66</v>
      </c>
      <c r="D7" s="36" t="s">
        <v>116</v>
      </c>
      <c r="E7" s="190" t="s">
        <v>111</v>
      </c>
      <c r="F7" s="190" t="s">
        <v>65</v>
      </c>
      <c r="G7" s="36" t="s">
        <v>117</v>
      </c>
    </row>
    <row r="8" spans="1:8" ht="22.5" customHeight="1" x14ac:dyDescent="0.2">
      <c r="A8" s="8" t="s">
        <v>4</v>
      </c>
      <c r="B8" s="84" t="s">
        <v>23</v>
      </c>
      <c r="C8" s="90">
        <f>SUM('Kiadások COFOG szerint'!C9)</f>
        <v>59578000</v>
      </c>
      <c r="D8" s="85">
        <v>59578000</v>
      </c>
      <c r="E8" s="90">
        <f>G8-D8</f>
        <v>-875600</v>
      </c>
      <c r="F8" s="86">
        <f>G8/D8*100</f>
        <v>98.530329987579307</v>
      </c>
      <c r="G8" s="85">
        <f>'Kiadások COFOG szerint'!G9</f>
        <v>58702400</v>
      </c>
      <c r="H8" s="32"/>
    </row>
    <row r="9" spans="1:8" ht="22.5" customHeight="1" x14ac:dyDescent="0.2">
      <c r="A9" s="6" t="s">
        <v>85</v>
      </c>
      <c r="B9" s="87" t="s">
        <v>86</v>
      </c>
      <c r="C9" s="90">
        <f>SUM('Kiadások COFOG szerint'!C10)</f>
        <v>2132000</v>
      </c>
      <c r="D9" s="88">
        <v>2132000</v>
      </c>
      <c r="E9" s="90">
        <f t="shared" ref="E9:E17" si="0">G9-D9</f>
        <v>-1500300</v>
      </c>
      <c r="F9" s="86">
        <v>0</v>
      </c>
      <c r="G9" s="88">
        <f>'Kiadások COFOG szerint'!G10</f>
        <v>631700</v>
      </c>
      <c r="H9" s="32"/>
    </row>
    <row r="10" spans="1:8" ht="24.75" customHeight="1" x14ac:dyDescent="0.2">
      <c r="A10" s="6" t="s">
        <v>5</v>
      </c>
      <c r="B10" s="87" t="s">
        <v>24</v>
      </c>
      <c r="C10" s="90">
        <f>SUM('Kiadások COFOG szerint'!C11)</f>
        <v>500000</v>
      </c>
      <c r="D10" s="88">
        <v>300000</v>
      </c>
      <c r="E10" s="90">
        <f t="shared" si="0"/>
        <v>-180050</v>
      </c>
      <c r="F10" s="86">
        <f>G10/D10*100</f>
        <v>39.983333333333334</v>
      </c>
      <c r="G10" s="88">
        <f>'Kiadások COFOG szerint'!G11</f>
        <v>119950</v>
      </c>
      <c r="H10" s="32"/>
    </row>
    <row r="11" spans="1:8" ht="22.5" customHeight="1" x14ac:dyDescent="0.2">
      <c r="A11" s="6" t="s">
        <v>6</v>
      </c>
      <c r="B11" s="87" t="s">
        <v>25</v>
      </c>
      <c r="C11" s="90">
        <f>SUM('Kiadások COFOG szerint'!C12)</f>
        <v>0</v>
      </c>
      <c r="D11" s="88">
        <v>0</v>
      </c>
      <c r="E11" s="90">
        <f t="shared" si="0"/>
        <v>0</v>
      </c>
      <c r="F11" s="86">
        <v>0</v>
      </c>
      <c r="G11" s="88">
        <f>'Kiadások COFOG szerint'!G12</f>
        <v>0</v>
      </c>
    </row>
    <row r="12" spans="1:8" ht="22.5" customHeight="1" x14ac:dyDescent="0.2">
      <c r="A12" s="6" t="s">
        <v>76</v>
      </c>
      <c r="B12" s="87" t="s">
        <v>77</v>
      </c>
      <c r="C12" s="90">
        <f>SUM('Kiadások COFOG szerint'!C13)</f>
        <v>5000000</v>
      </c>
      <c r="D12" s="88">
        <v>5200000</v>
      </c>
      <c r="E12" s="90">
        <f t="shared" si="0"/>
        <v>-200000</v>
      </c>
      <c r="F12" s="86">
        <f>G12/D12*100</f>
        <v>96.15384615384616</v>
      </c>
      <c r="G12" s="88">
        <f>'Kiadások COFOG szerint'!G13</f>
        <v>5000000</v>
      </c>
    </row>
    <row r="13" spans="1:8" ht="22.5" customHeight="1" x14ac:dyDescent="0.2">
      <c r="A13" s="6" t="s">
        <v>7</v>
      </c>
      <c r="B13" s="87" t="s">
        <v>26</v>
      </c>
      <c r="C13" s="90">
        <f>SUM('Kiadások COFOG szerint'!C14)</f>
        <v>200000</v>
      </c>
      <c r="D13" s="88">
        <v>200000</v>
      </c>
      <c r="E13" s="90">
        <f t="shared" si="0"/>
        <v>0</v>
      </c>
      <c r="F13" s="86">
        <f>G13/D13*100</f>
        <v>100</v>
      </c>
      <c r="G13" s="88">
        <f>'Kiadások COFOG szerint'!G14</f>
        <v>200000</v>
      </c>
      <c r="H13" s="32"/>
    </row>
    <row r="14" spans="1:8" ht="22.5" customHeight="1" x14ac:dyDescent="0.2">
      <c r="A14" s="6" t="s">
        <v>8</v>
      </c>
      <c r="B14" s="87" t="s">
        <v>27</v>
      </c>
      <c r="C14" s="90">
        <f>SUM('Kiadások COFOG szerint'!C15)</f>
        <v>160000</v>
      </c>
      <c r="D14" s="88">
        <v>160000</v>
      </c>
      <c r="E14" s="90">
        <f t="shared" si="0"/>
        <v>-5000</v>
      </c>
      <c r="F14" s="86">
        <f>G14/D14*100</f>
        <v>96.875</v>
      </c>
      <c r="G14" s="88">
        <f>'Kiadások COFOG szerint'!G15</f>
        <v>155000</v>
      </c>
      <c r="H14" s="32"/>
    </row>
    <row r="15" spans="1:8" ht="22.5" customHeight="1" x14ac:dyDescent="0.2">
      <c r="A15" s="6" t="s">
        <v>9</v>
      </c>
      <c r="B15" s="87" t="s">
        <v>28</v>
      </c>
      <c r="C15" s="90">
        <f>SUM('Kiadások COFOG szerint'!C16)</f>
        <v>1972000</v>
      </c>
      <c r="D15" s="88">
        <v>1972000</v>
      </c>
      <c r="E15" s="90">
        <f t="shared" si="0"/>
        <v>2970950</v>
      </c>
      <c r="F15" s="86">
        <f>G15/D15*100</f>
        <v>250.65669371196753</v>
      </c>
      <c r="G15" s="88">
        <f>'Kiadások COFOG szerint'!G16+'Kiadások COFOG szerint'!G42</f>
        <v>4942950</v>
      </c>
    </row>
    <row r="16" spans="1:8" ht="22.5" customHeight="1" x14ac:dyDescent="0.2">
      <c r="A16" s="7" t="s">
        <v>10</v>
      </c>
      <c r="B16" s="102" t="s">
        <v>29</v>
      </c>
      <c r="C16" s="236">
        <f>SUM('Kiadások COFOG szerint'!C17)</f>
        <v>0</v>
      </c>
      <c r="D16" s="88">
        <v>0</v>
      </c>
      <c r="E16" s="90">
        <f t="shared" si="0"/>
        <v>0</v>
      </c>
      <c r="F16" s="86">
        <v>0</v>
      </c>
      <c r="G16" s="88">
        <f>'Kiadások COFOG szerint'!G17</f>
        <v>0</v>
      </c>
    </row>
    <row r="17" spans="1:11" ht="22.5" customHeight="1" thickBot="1" x14ac:dyDescent="0.25">
      <c r="A17" s="7" t="s">
        <v>53</v>
      </c>
      <c r="B17" s="89" t="s">
        <v>54</v>
      </c>
      <c r="C17" s="92">
        <v>0</v>
      </c>
      <c r="D17" s="88">
        <f>'Kiadások COFOG szerint'!D44</f>
        <v>0</v>
      </c>
      <c r="E17" s="90">
        <f t="shared" si="0"/>
        <v>0</v>
      </c>
      <c r="F17" s="86">
        <v>0</v>
      </c>
      <c r="G17" s="88">
        <f>'Kiadások COFOG szerint'!G44</f>
        <v>0</v>
      </c>
    </row>
    <row r="18" spans="1:11" ht="24" customHeight="1" thickBot="1" x14ac:dyDescent="0.25">
      <c r="A18" s="336" t="s">
        <v>39</v>
      </c>
      <c r="B18" s="337"/>
      <c r="C18" s="163">
        <f>SUM(C8:C17)</f>
        <v>69542000</v>
      </c>
      <c r="D18" s="34">
        <f>SUM(D8:D17)</f>
        <v>69542000</v>
      </c>
      <c r="E18" s="191">
        <f>SUM(E8:E17)</f>
        <v>210000</v>
      </c>
      <c r="F18" s="83">
        <f t="shared" ref="F18:F31" si="1">G18/D18*100</f>
        <v>100.30197578441803</v>
      </c>
      <c r="G18" s="34">
        <f>SUM(G8:G17)</f>
        <v>69752000</v>
      </c>
      <c r="I18" s="99"/>
    </row>
    <row r="19" spans="1:11" ht="20.100000000000001" customHeight="1" thickBot="1" x14ac:dyDescent="0.25">
      <c r="A19" s="8" t="s">
        <v>11</v>
      </c>
      <c r="B19" s="84" t="s">
        <v>30</v>
      </c>
      <c r="C19" s="90">
        <f>SUM('Kiadások COFOG szerint'!C19)</f>
        <v>11000000</v>
      </c>
      <c r="D19" s="90">
        <f>SUM('Kiadások COFOG szerint'!D19)</f>
        <v>11000000</v>
      </c>
      <c r="E19" s="90">
        <f>SUM('Kiadások COFOG szerint'!E19)</f>
        <v>-210000</v>
      </c>
      <c r="F19" s="240">
        <f>SUM(G19/D19*100)</f>
        <v>98.090909090909093</v>
      </c>
      <c r="G19" s="90">
        <f>SUM('Kiadások COFOG szerint'!G19)</f>
        <v>10790000</v>
      </c>
      <c r="H19" s="32"/>
    </row>
    <row r="20" spans="1:11" ht="24.95" customHeight="1" thickBot="1" x14ac:dyDescent="0.25">
      <c r="A20" s="338" t="s">
        <v>40</v>
      </c>
      <c r="B20" s="337"/>
      <c r="C20" s="163">
        <f>SUM(C19)</f>
        <v>11000000</v>
      </c>
      <c r="D20" s="34">
        <f>SUM(D19:D19)</f>
        <v>11000000</v>
      </c>
      <c r="E20" s="34">
        <f>SUM(E19:E19)</f>
        <v>-210000</v>
      </c>
      <c r="F20" s="83">
        <f t="shared" si="1"/>
        <v>98.090909090909093</v>
      </c>
      <c r="G20" s="34">
        <f>SUM(G19:G19)</f>
        <v>10790000</v>
      </c>
    </row>
    <row r="21" spans="1:11" ht="20.100000000000001" customHeight="1" x14ac:dyDescent="0.2">
      <c r="A21" s="6" t="s">
        <v>12</v>
      </c>
      <c r="B21" s="118" t="s">
        <v>31</v>
      </c>
      <c r="C21" s="119">
        <f>SUM('Kiadások COFOG szerint'!C21)</f>
        <v>100000</v>
      </c>
      <c r="D21" s="120">
        <f>'Kiadások COFOG szerint'!D21</f>
        <v>84776</v>
      </c>
      <c r="E21" s="119">
        <f t="shared" ref="E21:E30" si="2">G21-D21</f>
        <v>0</v>
      </c>
      <c r="F21" s="77">
        <f t="shared" si="1"/>
        <v>100</v>
      </c>
      <c r="G21" s="120">
        <f>'Kiadások COFOG szerint'!G21</f>
        <v>84776</v>
      </c>
      <c r="H21" s="32"/>
    </row>
    <row r="22" spans="1:11" ht="20.100000000000001" customHeight="1" x14ac:dyDescent="0.2">
      <c r="A22" s="6" t="s">
        <v>13</v>
      </c>
      <c r="B22" s="121" t="s">
        <v>32</v>
      </c>
      <c r="C22" s="119">
        <f>SUM('Kiadások COFOG szerint'!C22)</f>
        <v>100000</v>
      </c>
      <c r="D22" s="15">
        <f>'Kiadások COFOG szerint'!D22+'Kiadások COFOG szerint'!D49</f>
        <v>100000</v>
      </c>
      <c r="E22" s="119">
        <f t="shared" si="2"/>
        <v>0</v>
      </c>
      <c r="F22" s="77">
        <f t="shared" si="1"/>
        <v>100</v>
      </c>
      <c r="G22" s="15">
        <f>'Kiadások COFOG szerint'!G22+'Kiadások COFOG szerint'!G49</f>
        <v>100000</v>
      </c>
      <c r="H22" s="32"/>
    </row>
    <row r="23" spans="1:11" ht="20.100000000000001" customHeight="1" x14ac:dyDescent="0.2">
      <c r="A23" s="6" t="s">
        <v>79</v>
      </c>
      <c r="B23" s="87" t="s">
        <v>80</v>
      </c>
      <c r="C23" s="119">
        <f>SUM('Kiadások COFOG szerint'!C23)</f>
        <v>202000</v>
      </c>
      <c r="D23" s="88">
        <f>'Kiadások COFOG szerint'!D23</f>
        <v>202000</v>
      </c>
      <c r="E23" s="119">
        <f t="shared" si="2"/>
        <v>0</v>
      </c>
      <c r="F23" s="77">
        <f t="shared" si="1"/>
        <v>100</v>
      </c>
      <c r="G23" s="88">
        <f>'Kiadások COFOG szerint'!G23</f>
        <v>202000</v>
      </c>
      <c r="H23" s="32"/>
    </row>
    <row r="24" spans="1:11" ht="20.100000000000001" customHeight="1" x14ac:dyDescent="0.2">
      <c r="A24" s="6" t="s">
        <v>95</v>
      </c>
      <c r="B24" s="117" t="s">
        <v>81</v>
      </c>
      <c r="C24" s="119">
        <f>SUM('Kiadások COFOG szerint'!C24)</f>
        <v>50000</v>
      </c>
      <c r="D24" s="88">
        <f>'Kiadások COFOG szerint'!D24</f>
        <v>50000</v>
      </c>
      <c r="E24" s="119">
        <f t="shared" si="2"/>
        <v>0</v>
      </c>
      <c r="F24" s="77">
        <f t="shared" si="1"/>
        <v>100</v>
      </c>
      <c r="G24" s="88">
        <f>'Kiadások COFOG szerint'!G24</f>
        <v>50000</v>
      </c>
      <c r="H24" s="32"/>
    </row>
    <row r="25" spans="1:11" ht="20.100000000000001" customHeight="1" x14ac:dyDescent="0.2">
      <c r="A25" s="6" t="s">
        <v>125</v>
      </c>
      <c r="B25" s="117" t="s">
        <v>126</v>
      </c>
      <c r="C25" s="119">
        <f>SUM('Kiadások COFOG szerint'!C25)</f>
        <v>0</v>
      </c>
      <c r="D25" s="119">
        <f>SUM('Kiadások COFOG szerint'!D25)</f>
        <v>24854</v>
      </c>
      <c r="E25" s="119">
        <f>SUM('Kiadások COFOG szerint'!E25)</f>
        <v>0</v>
      </c>
      <c r="F25" s="238">
        <f>SUM('Kiadások COFOG szerint'!F25)</f>
        <v>100</v>
      </c>
      <c r="G25" s="119">
        <f>SUM('Kiadások COFOG szerint'!G25)</f>
        <v>24854</v>
      </c>
      <c r="H25" s="32"/>
    </row>
    <row r="26" spans="1:11" ht="20.100000000000001" customHeight="1" x14ac:dyDescent="0.2">
      <c r="A26" s="6" t="s">
        <v>15</v>
      </c>
      <c r="B26" s="117" t="s">
        <v>33</v>
      </c>
      <c r="C26" s="119">
        <f>SUM('Kiadások COFOG szerint'!C26)</f>
        <v>2378000</v>
      </c>
      <c r="D26" s="88">
        <f>'Kiadások COFOG szerint'!D26</f>
        <v>2114400</v>
      </c>
      <c r="E26" s="119">
        <f t="shared" si="2"/>
        <v>0</v>
      </c>
      <c r="F26" s="77">
        <f t="shared" si="1"/>
        <v>100</v>
      </c>
      <c r="G26" s="88">
        <f>'Kiadások COFOG szerint'!G26</f>
        <v>2114400</v>
      </c>
      <c r="H26" s="32"/>
    </row>
    <row r="27" spans="1:11" ht="20.100000000000001" customHeight="1" x14ac:dyDescent="0.2">
      <c r="A27" s="123" t="s">
        <v>16</v>
      </c>
      <c r="B27" s="117" t="s">
        <v>34</v>
      </c>
      <c r="C27" s="119">
        <f>SUM('Kiadások COFOG szerint'!C27)</f>
        <v>560000</v>
      </c>
      <c r="D27" s="88">
        <f>'Kiadások COFOG szerint'!D27</f>
        <v>402211</v>
      </c>
      <c r="E27" s="119">
        <f t="shared" si="2"/>
        <v>31</v>
      </c>
      <c r="F27" s="77">
        <f t="shared" si="1"/>
        <v>100.00770739736109</v>
      </c>
      <c r="G27" s="88">
        <f>'Kiadások COFOG szerint'!G27</f>
        <v>402242</v>
      </c>
      <c r="H27" s="32"/>
      <c r="K27" s="32"/>
    </row>
    <row r="28" spans="1:11" ht="20.100000000000001" customHeight="1" x14ac:dyDescent="0.2">
      <c r="A28" s="122" t="s">
        <v>17</v>
      </c>
      <c r="B28" s="87" t="s">
        <v>35</v>
      </c>
      <c r="C28" s="119">
        <f>SUM('Kiadások COFOG szerint'!C28)</f>
        <v>500000</v>
      </c>
      <c r="D28" s="88">
        <f>'Kiadások COFOG szerint'!D28</f>
        <v>1000000</v>
      </c>
      <c r="E28" s="119">
        <f t="shared" si="2"/>
        <v>0</v>
      </c>
      <c r="F28" s="77">
        <f t="shared" si="1"/>
        <v>100</v>
      </c>
      <c r="G28" s="88">
        <f>'Kiadások COFOG szerint'!G28</f>
        <v>1000000</v>
      </c>
      <c r="H28" s="32"/>
      <c r="K28" s="32"/>
    </row>
    <row r="29" spans="1:11" ht="25.5" customHeight="1" x14ac:dyDescent="0.2">
      <c r="A29" s="123" t="s">
        <v>18</v>
      </c>
      <c r="B29" s="87" t="s">
        <v>36</v>
      </c>
      <c r="C29" s="119">
        <f>SUM('Kiadások COFOG szerint'!C29)</f>
        <v>136000</v>
      </c>
      <c r="D29" s="88">
        <f>'Kiadások COFOG szerint'!D29+'Kiadások COFOG szerint'!D50</f>
        <v>136000</v>
      </c>
      <c r="E29" s="119">
        <f t="shared" si="2"/>
        <v>0</v>
      </c>
      <c r="F29" s="77">
        <f t="shared" si="1"/>
        <v>100</v>
      </c>
      <c r="G29" s="88">
        <f>'Kiadások COFOG szerint'!G29+'Kiadások COFOG szerint'!G50</f>
        <v>136000</v>
      </c>
      <c r="H29" s="32"/>
      <c r="K29" s="32"/>
    </row>
    <row r="30" spans="1:11" ht="20.100000000000001" customHeight="1" thickBot="1" x14ac:dyDescent="0.25">
      <c r="A30" s="124" t="s">
        <v>19</v>
      </c>
      <c r="B30" s="89" t="s">
        <v>37</v>
      </c>
      <c r="C30" s="119">
        <f>SUM('Kiadások COFOG szerint'!C30)</f>
        <v>5000</v>
      </c>
      <c r="D30" s="125">
        <f>'Kiadások COFOG szerint'!D30</f>
        <v>5000</v>
      </c>
      <c r="E30" s="119">
        <f t="shared" si="2"/>
        <v>0</v>
      </c>
      <c r="F30" s="77">
        <f t="shared" si="1"/>
        <v>100</v>
      </c>
      <c r="G30" s="125">
        <f>'Kiadások COFOG szerint'!G30</f>
        <v>5000</v>
      </c>
      <c r="H30" s="32"/>
      <c r="K30" s="32"/>
    </row>
    <row r="31" spans="1:11" ht="24.95" customHeight="1" thickBot="1" x14ac:dyDescent="0.25">
      <c r="A31" s="336" t="s">
        <v>41</v>
      </c>
      <c r="B31" s="337"/>
      <c r="C31" s="163">
        <f>SUM(C21:C30)</f>
        <v>4031000</v>
      </c>
      <c r="D31" s="34">
        <f>SUM(D21:D30)</f>
        <v>4119241</v>
      </c>
      <c r="E31" s="34">
        <f>SUM(E21:E30)</f>
        <v>31</v>
      </c>
      <c r="F31" s="91">
        <f t="shared" si="1"/>
        <v>100.00075256582464</v>
      </c>
      <c r="G31" s="34">
        <f>SUM(G21:G30)</f>
        <v>4119272</v>
      </c>
      <c r="K31" s="32"/>
    </row>
    <row r="32" spans="1:11" ht="24.95" customHeight="1" x14ac:dyDescent="0.2">
      <c r="A32" s="123" t="s">
        <v>127</v>
      </c>
      <c r="B32" s="117" t="s">
        <v>129</v>
      </c>
      <c r="C32" s="119">
        <f>SUM('Kiadások COFOG szerint'!C32)</f>
        <v>0</v>
      </c>
      <c r="D32" s="119">
        <f>SUM('Kiadások COFOG szerint'!D32)</f>
        <v>179843</v>
      </c>
      <c r="E32" s="119">
        <f>SUM('Kiadások COFOG szerint'!E32)</f>
        <v>0</v>
      </c>
      <c r="F32" s="238">
        <f>SUM('Kiadások COFOG szerint'!F32)</f>
        <v>100</v>
      </c>
      <c r="G32" s="119">
        <f>SUM('Kiadások COFOG szerint'!G32)</f>
        <v>179843</v>
      </c>
      <c r="K32" s="32"/>
    </row>
    <row r="33" spans="1:11" ht="24.95" customHeight="1" x14ac:dyDescent="0.2">
      <c r="A33" s="122" t="s">
        <v>128</v>
      </c>
      <c r="B33" s="87" t="s">
        <v>130</v>
      </c>
      <c r="C33" s="119">
        <f>SUM('Kiadások COFOG szerint'!C33)</f>
        <v>100000</v>
      </c>
      <c r="D33" s="119">
        <f>SUM('Kiadások COFOG szerint'!D33)</f>
        <v>73854</v>
      </c>
      <c r="E33" s="119">
        <f>SUM('Kiadások COFOG szerint'!E33)</f>
        <v>0</v>
      </c>
      <c r="F33" s="238">
        <f>SUM('Kiadások COFOG szerint'!F33)</f>
        <v>100</v>
      </c>
      <c r="G33" s="119">
        <f>SUM('Kiadások COFOG szerint'!G33)</f>
        <v>73854</v>
      </c>
      <c r="K33" s="32"/>
    </row>
    <row r="34" spans="1:11" ht="24.95" customHeight="1" thickBot="1" x14ac:dyDescent="0.25">
      <c r="A34" s="122" t="s">
        <v>131</v>
      </c>
      <c r="B34" s="87" t="s">
        <v>132</v>
      </c>
      <c r="C34" s="119">
        <f>SUM('Kiadások COFOG szerint'!C34)</f>
        <v>27000</v>
      </c>
      <c r="D34" s="119">
        <f>SUM('Kiadások COFOG szerint'!D34)</f>
        <v>68497</v>
      </c>
      <c r="E34" s="119">
        <f>SUM('Kiadások COFOG szerint'!E34)</f>
        <v>0</v>
      </c>
      <c r="F34" s="238">
        <f>SUM('Kiadások COFOG szerint'!F34)</f>
        <v>100</v>
      </c>
      <c r="G34" s="119">
        <f>SUM('Kiadások COFOG szerint'!G34)</f>
        <v>68497</v>
      </c>
      <c r="K34" s="32"/>
    </row>
    <row r="35" spans="1:11" ht="24.95" customHeight="1" thickBot="1" x14ac:dyDescent="0.25">
      <c r="A35" s="351" t="s">
        <v>133</v>
      </c>
      <c r="B35" s="352"/>
      <c r="C35" s="163">
        <f>SUM(C32:C34)</f>
        <v>127000</v>
      </c>
      <c r="D35" s="163">
        <f t="shared" ref="D35:G35" si="3">SUM(D32:D34)</f>
        <v>322194</v>
      </c>
      <c r="E35" s="163">
        <f t="shared" si="3"/>
        <v>0</v>
      </c>
      <c r="F35" s="239">
        <f>SUM(G35/D35*100)</f>
        <v>100</v>
      </c>
      <c r="G35" s="34">
        <f t="shared" si="3"/>
        <v>322194</v>
      </c>
      <c r="K35" s="32"/>
    </row>
    <row r="36" spans="1:11" ht="24.95" customHeight="1" thickBot="1" x14ac:dyDescent="0.25">
      <c r="A36" s="98" t="s">
        <v>105</v>
      </c>
      <c r="B36" s="138" t="s">
        <v>94</v>
      </c>
      <c r="C36" s="139">
        <v>0</v>
      </c>
      <c r="D36" s="128">
        <f>'Kiadások COFOG szerint'!D36</f>
        <v>0</v>
      </c>
      <c r="E36" s="132">
        <f>G36-D36</f>
        <v>0</v>
      </c>
      <c r="F36" s="140">
        <v>0</v>
      </c>
      <c r="G36" s="128">
        <f>'Kiadások COFOG szerint'!G36</f>
        <v>0</v>
      </c>
      <c r="K36" s="32"/>
    </row>
    <row r="37" spans="1:11" ht="24.95" customHeight="1" thickBot="1" x14ac:dyDescent="0.25">
      <c r="A37" s="351" t="s">
        <v>135</v>
      </c>
      <c r="B37" s="352"/>
      <c r="C37" s="163">
        <f>SUM(C36)</f>
        <v>0</v>
      </c>
      <c r="D37" s="163">
        <f t="shared" ref="D37:G37" si="4">SUM(D36)</f>
        <v>0</v>
      </c>
      <c r="E37" s="163">
        <f t="shared" si="4"/>
        <v>0</v>
      </c>
      <c r="F37" s="239">
        <f t="shared" si="4"/>
        <v>0</v>
      </c>
      <c r="G37" s="34">
        <f t="shared" si="4"/>
        <v>0</v>
      </c>
      <c r="K37" s="32"/>
    </row>
    <row r="38" spans="1:11" ht="21.75" customHeight="1" thickBot="1" x14ac:dyDescent="0.25">
      <c r="A38" s="339" t="s">
        <v>1</v>
      </c>
      <c r="B38" s="340"/>
      <c r="C38" s="164">
        <f>SUM(C18+C20+C35+C31+C37)</f>
        <v>84700000</v>
      </c>
      <c r="D38" s="164">
        <f t="shared" ref="D38:G38" si="5">SUM(D18+D20+D35+D31+D37)</f>
        <v>84983435</v>
      </c>
      <c r="E38" s="164">
        <f t="shared" si="5"/>
        <v>31</v>
      </c>
      <c r="F38" s="241">
        <f>SUM(G38/D38*100)</f>
        <v>100.00003647769708</v>
      </c>
      <c r="G38" s="164">
        <f t="shared" si="5"/>
        <v>84983466</v>
      </c>
      <c r="H38" s="37"/>
      <c r="K38" s="32"/>
    </row>
    <row r="39" spans="1:11" x14ac:dyDescent="0.2">
      <c r="A39" s="5"/>
      <c r="K39" s="32"/>
    </row>
    <row r="40" spans="1:11" x14ac:dyDescent="0.2">
      <c r="A40" s="5"/>
      <c r="K40" s="32"/>
    </row>
    <row r="41" spans="1:11" x14ac:dyDescent="0.2">
      <c r="A41" s="5"/>
      <c r="K41" s="32"/>
    </row>
    <row r="42" spans="1:11" x14ac:dyDescent="0.2">
      <c r="A42" s="5" t="s">
        <v>115</v>
      </c>
      <c r="C42" s="99">
        <f>C38-'Kiadások COFOG szerint'!C55</f>
        <v>0</v>
      </c>
      <c r="D42" s="99">
        <f>D38-'Kiadások COFOG szerint'!D55</f>
        <v>0</v>
      </c>
      <c r="E42" s="99">
        <f>E38-'Kiadások COFOG szerint'!E55</f>
        <v>0</v>
      </c>
      <c r="F42" s="99">
        <f>F38-'Kiadások COFOG szerint'!F55</f>
        <v>0</v>
      </c>
      <c r="G42" s="99">
        <f>G38-'Kiadások COFOG szerint'!G55</f>
        <v>0</v>
      </c>
      <c r="K42" s="32"/>
    </row>
    <row r="43" spans="1:11" x14ac:dyDescent="0.2">
      <c r="A43" s="5"/>
      <c r="K43" s="32"/>
    </row>
    <row r="44" spans="1:11" x14ac:dyDescent="0.2">
      <c r="A44" s="5"/>
      <c r="K44" s="32"/>
    </row>
    <row r="45" spans="1:11" x14ac:dyDescent="0.2">
      <c r="A45" s="5"/>
      <c r="K45" s="32"/>
    </row>
    <row r="46" spans="1:11" x14ac:dyDescent="0.2">
      <c r="K46" s="32"/>
    </row>
    <row r="47" spans="1:11" x14ac:dyDescent="0.2">
      <c r="K47" s="33"/>
    </row>
    <row r="48" spans="1:11" x14ac:dyDescent="0.2">
      <c r="K48" s="33"/>
    </row>
    <row r="49" spans="11:11" x14ac:dyDescent="0.2">
      <c r="K49" s="33"/>
    </row>
    <row r="50" spans="11:11" x14ac:dyDescent="0.2">
      <c r="K50" s="33"/>
    </row>
    <row r="51" spans="11:11" x14ac:dyDescent="0.2">
      <c r="K51" s="33"/>
    </row>
    <row r="52" spans="11:11" x14ac:dyDescent="0.2">
      <c r="K52" s="33"/>
    </row>
    <row r="53" spans="11:11" x14ac:dyDescent="0.2">
      <c r="K53" s="33"/>
    </row>
  </sheetData>
  <mergeCells count="12">
    <mergeCell ref="A18:B18"/>
    <mergeCell ref="A20:B20"/>
    <mergeCell ref="A31:B31"/>
    <mergeCell ref="A38:B38"/>
    <mergeCell ref="A2:G2"/>
    <mergeCell ref="A3:G3"/>
    <mergeCell ref="A5:G5"/>
    <mergeCell ref="A6:A7"/>
    <mergeCell ref="B6:B7"/>
    <mergeCell ref="D6:F6"/>
    <mergeCell ref="A35:B35"/>
    <mergeCell ref="A37:B37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51" orientation="portrait" r:id="rId1"/>
  <headerFooter alignWithMargins="0">
    <oddHeader>&amp;LPiliscsévi Közös Önkormányzati Hivatal&amp;RII/3. számú melléklet</oddHeader>
    <oddFooter>&amp;C&amp;P/&amp;N&amp;R2020.08.hó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5"/>
  <sheetViews>
    <sheetView topLeftCell="A25" zoomScaleNormal="100" workbookViewId="0">
      <selection activeCell="J43" sqref="J43"/>
    </sheetView>
  </sheetViews>
  <sheetFormatPr defaultRowHeight="12.75" x14ac:dyDescent="0.2"/>
  <cols>
    <col min="1" max="1" width="11.5703125" customWidth="1"/>
    <col min="2" max="2" width="39.140625" customWidth="1"/>
    <col min="3" max="3" width="20.7109375" customWidth="1"/>
    <col min="4" max="4" width="15.5703125" customWidth="1"/>
    <col min="5" max="5" width="11.42578125" customWidth="1"/>
    <col min="6" max="6" width="9.85546875" customWidth="1"/>
    <col min="7" max="7" width="15.85546875" customWidth="1"/>
    <col min="8" max="8" width="11.42578125" bestFit="1" customWidth="1"/>
    <col min="9" max="9" width="12.42578125" bestFit="1" customWidth="1"/>
    <col min="10" max="10" width="11.42578125" bestFit="1" customWidth="1"/>
    <col min="11" max="12" width="15.28515625" bestFit="1" customWidth="1"/>
    <col min="13" max="13" width="13.7109375" bestFit="1" customWidth="1"/>
    <col min="14" max="14" width="12.5703125" bestFit="1" customWidth="1"/>
    <col min="15" max="15" width="15.28515625" bestFit="1" customWidth="1"/>
  </cols>
  <sheetData>
    <row r="1" spans="1:17" x14ac:dyDescent="0.2">
      <c r="E1" s="303"/>
      <c r="F1" s="303"/>
      <c r="G1" s="303"/>
    </row>
    <row r="2" spans="1:17" ht="15.75" x14ac:dyDescent="0.25">
      <c r="A2" s="312" t="s">
        <v>120</v>
      </c>
      <c r="B2" s="312"/>
      <c r="C2" s="312"/>
      <c r="D2" s="312"/>
      <c r="E2" s="312"/>
      <c r="F2" s="312"/>
      <c r="G2" s="312"/>
    </row>
    <row r="3" spans="1:17" ht="15.75" x14ac:dyDescent="0.25">
      <c r="A3" s="313" t="s">
        <v>74</v>
      </c>
      <c r="B3" s="313"/>
      <c r="C3" s="313"/>
      <c r="D3" s="313"/>
      <c r="E3" s="313"/>
      <c r="F3" s="313"/>
      <c r="G3" s="313"/>
    </row>
    <row r="4" spans="1:17" x14ac:dyDescent="0.2">
      <c r="G4" s="26" t="s">
        <v>55</v>
      </c>
    </row>
    <row r="5" spans="1:17" ht="21.95" customHeight="1" thickBot="1" x14ac:dyDescent="0.25">
      <c r="A5" s="368" t="s">
        <v>45</v>
      </c>
      <c r="B5" s="368"/>
      <c r="C5" s="368"/>
      <c r="D5" s="368"/>
      <c r="E5" s="368"/>
      <c r="F5" s="368"/>
      <c r="G5" s="368"/>
      <c r="I5" s="20"/>
      <c r="J5" s="20"/>
      <c r="K5" s="69"/>
      <c r="L5" s="69"/>
      <c r="M5" s="69"/>
      <c r="N5" s="20"/>
      <c r="O5" s="20"/>
      <c r="P5" s="20"/>
      <c r="Q5" s="20"/>
    </row>
    <row r="6" spans="1:17" ht="21.95" customHeight="1" thickBot="1" x14ac:dyDescent="0.25">
      <c r="A6" s="370" t="s">
        <v>75</v>
      </c>
      <c r="B6" s="371"/>
      <c r="C6" s="372"/>
      <c r="D6" s="372"/>
      <c r="E6" s="372"/>
      <c r="F6" s="372"/>
      <c r="G6" s="373"/>
      <c r="I6" s="22"/>
      <c r="J6" s="20"/>
      <c r="K6" s="20"/>
      <c r="L6" s="20"/>
      <c r="M6" s="20"/>
      <c r="N6" s="20"/>
      <c r="O6" s="20"/>
      <c r="P6" s="20"/>
      <c r="Q6" s="20"/>
    </row>
    <row r="7" spans="1:17" ht="18.75" customHeight="1" x14ac:dyDescent="0.2">
      <c r="A7" s="355" t="s">
        <v>0</v>
      </c>
      <c r="B7" s="369" t="s">
        <v>43</v>
      </c>
      <c r="C7" s="206"/>
      <c r="D7" s="367">
        <v>2021</v>
      </c>
      <c r="E7" s="349"/>
      <c r="F7" s="350"/>
      <c r="G7" s="168">
        <v>2021</v>
      </c>
      <c r="I7" s="20"/>
      <c r="J7" s="20"/>
      <c r="K7" s="20"/>
      <c r="L7" s="20"/>
      <c r="M7" s="20"/>
      <c r="N7" s="20"/>
      <c r="O7" s="20"/>
      <c r="P7" s="20"/>
      <c r="Q7" s="20"/>
    </row>
    <row r="8" spans="1:17" ht="25.5" customHeight="1" thickBot="1" x14ac:dyDescent="0.25">
      <c r="A8" s="356"/>
      <c r="B8" s="361"/>
      <c r="C8" s="169" t="s">
        <v>66</v>
      </c>
      <c r="D8" s="166" t="s">
        <v>116</v>
      </c>
      <c r="E8" s="229" t="s">
        <v>111</v>
      </c>
      <c r="F8" s="166" t="s">
        <v>65</v>
      </c>
      <c r="G8" s="167" t="s">
        <v>117</v>
      </c>
    </row>
    <row r="9" spans="1:17" ht="21.95" customHeight="1" x14ac:dyDescent="0.2">
      <c r="A9" s="25" t="s">
        <v>4</v>
      </c>
      <c r="B9" s="71" t="s">
        <v>23</v>
      </c>
      <c r="C9" s="101">
        <v>59578000</v>
      </c>
      <c r="D9" s="27">
        <v>59578000</v>
      </c>
      <c r="E9" s="215">
        <f t="shared" ref="E9:E17" si="0">G9-D9</f>
        <v>-875600</v>
      </c>
      <c r="F9" s="106">
        <f>G9/D9*100</f>
        <v>98.530329987579307</v>
      </c>
      <c r="G9" s="107">
        <v>58702400</v>
      </c>
      <c r="I9" s="93"/>
      <c r="J9" s="95"/>
      <c r="K9" s="96"/>
      <c r="L9" s="23"/>
      <c r="M9" s="23"/>
      <c r="N9" s="23"/>
      <c r="O9" s="24"/>
      <c r="P9" s="20"/>
      <c r="Q9" s="20"/>
    </row>
    <row r="10" spans="1:17" ht="21.95" customHeight="1" x14ac:dyDescent="0.2">
      <c r="A10" s="75" t="s">
        <v>85</v>
      </c>
      <c r="B10" s="72" t="s">
        <v>86</v>
      </c>
      <c r="C10" s="101">
        <v>2132000</v>
      </c>
      <c r="D10" s="27">
        <v>2132000</v>
      </c>
      <c r="E10" s="215">
        <f t="shared" si="0"/>
        <v>-1500300</v>
      </c>
      <c r="F10" s="106">
        <v>0</v>
      </c>
      <c r="G10" s="28">
        <v>631700</v>
      </c>
      <c r="H10" s="108" t="s">
        <v>118</v>
      </c>
      <c r="I10" s="93"/>
      <c r="J10" s="94"/>
      <c r="K10" s="94"/>
    </row>
    <row r="11" spans="1:17" ht="21.95" customHeight="1" x14ac:dyDescent="0.2">
      <c r="A11" s="75" t="s">
        <v>5</v>
      </c>
      <c r="B11" s="72" t="s">
        <v>24</v>
      </c>
      <c r="C11" s="101">
        <v>500000</v>
      </c>
      <c r="D11" s="27">
        <v>300000</v>
      </c>
      <c r="E11" s="215">
        <f t="shared" si="0"/>
        <v>-180050</v>
      </c>
      <c r="F11" s="106">
        <f>G11/D11*100</f>
        <v>39.983333333333334</v>
      </c>
      <c r="G11" s="28">
        <v>119950</v>
      </c>
      <c r="I11" s="93"/>
      <c r="J11" s="94"/>
      <c r="K11" s="94"/>
    </row>
    <row r="12" spans="1:17" ht="21.95" customHeight="1" x14ac:dyDescent="0.2">
      <c r="A12" s="75" t="s">
        <v>6</v>
      </c>
      <c r="B12" s="72" t="s">
        <v>25</v>
      </c>
      <c r="C12" s="101">
        <v>0</v>
      </c>
      <c r="D12" s="27">
        <v>0</v>
      </c>
      <c r="E12" s="215">
        <f t="shared" si="0"/>
        <v>0</v>
      </c>
      <c r="F12" s="106">
        <v>0</v>
      </c>
      <c r="G12" s="28">
        <v>0</v>
      </c>
    </row>
    <row r="13" spans="1:17" ht="21.95" customHeight="1" x14ac:dyDescent="0.2">
      <c r="A13" s="75" t="s">
        <v>76</v>
      </c>
      <c r="B13" s="72" t="s">
        <v>77</v>
      </c>
      <c r="C13" s="101">
        <v>5000000</v>
      </c>
      <c r="D13" s="27">
        <v>5200000</v>
      </c>
      <c r="E13" s="215">
        <f t="shared" si="0"/>
        <v>-200000</v>
      </c>
      <c r="F13" s="106">
        <f>G13/D13*100</f>
        <v>96.15384615384616</v>
      </c>
      <c r="G13" s="28">
        <v>5000000</v>
      </c>
    </row>
    <row r="14" spans="1:17" ht="21.95" customHeight="1" x14ac:dyDescent="0.2">
      <c r="A14" s="75" t="s">
        <v>7</v>
      </c>
      <c r="B14" s="72" t="s">
        <v>26</v>
      </c>
      <c r="C14" s="101">
        <v>200000</v>
      </c>
      <c r="D14" s="27">
        <v>200000</v>
      </c>
      <c r="E14" s="215">
        <f t="shared" si="0"/>
        <v>0</v>
      </c>
      <c r="F14" s="106">
        <f>G14/D14*100</f>
        <v>100</v>
      </c>
      <c r="G14" s="28">
        <v>200000</v>
      </c>
    </row>
    <row r="15" spans="1:17" ht="21.95" customHeight="1" x14ac:dyDescent="0.2">
      <c r="A15" s="9" t="s">
        <v>8</v>
      </c>
      <c r="B15" s="72" t="s">
        <v>27</v>
      </c>
      <c r="C15" s="101">
        <v>160000</v>
      </c>
      <c r="D15" s="27">
        <v>160000</v>
      </c>
      <c r="E15" s="215">
        <f t="shared" si="0"/>
        <v>-5000</v>
      </c>
      <c r="F15" s="106">
        <f>G15/D15*100</f>
        <v>96.875</v>
      </c>
      <c r="G15" s="28">
        <v>155000</v>
      </c>
      <c r="H15" s="97" t="s">
        <v>112</v>
      </c>
    </row>
    <row r="16" spans="1:17" ht="21.95" customHeight="1" x14ac:dyDescent="0.2">
      <c r="A16" s="9" t="s">
        <v>9</v>
      </c>
      <c r="B16" s="72" t="s">
        <v>28</v>
      </c>
      <c r="C16" s="101">
        <v>1972000</v>
      </c>
      <c r="D16" s="27">
        <v>1972000</v>
      </c>
      <c r="E16" s="215">
        <f t="shared" si="0"/>
        <v>2970950</v>
      </c>
      <c r="F16" s="106">
        <f t="shared" ref="F16:F31" si="1">G16/D16*100</f>
        <v>250.65669371196753</v>
      </c>
      <c r="G16" s="28">
        <v>4942950</v>
      </c>
      <c r="H16" s="97" t="s">
        <v>113</v>
      </c>
    </row>
    <row r="17" spans="1:10" s="100" customFormat="1" ht="21.95" customHeight="1" thickBot="1" x14ac:dyDescent="0.25">
      <c r="A17" s="48" t="s">
        <v>10</v>
      </c>
      <c r="B17" s="102" t="s">
        <v>29</v>
      </c>
      <c r="C17" s="170"/>
      <c r="D17" s="216"/>
      <c r="E17" s="215">
        <f t="shared" si="0"/>
        <v>0</v>
      </c>
      <c r="F17" s="106">
        <v>0</v>
      </c>
      <c r="G17" s="29"/>
    </row>
    <row r="18" spans="1:10" s="100" customFormat="1" ht="21.95" customHeight="1" thickBot="1" x14ac:dyDescent="0.25">
      <c r="A18" s="353" t="s">
        <v>39</v>
      </c>
      <c r="B18" s="354"/>
      <c r="C18" s="202">
        <f>SUM(C9:C17)</f>
        <v>69542000</v>
      </c>
      <c r="D18" s="110">
        <f>SUM(D9:D17)</f>
        <v>69542000</v>
      </c>
      <c r="E18" s="222">
        <f>SUM(E9:E17)</f>
        <v>210000</v>
      </c>
      <c r="F18" s="104">
        <f t="shared" si="1"/>
        <v>100.30197578441803</v>
      </c>
      <c r="G18" s="105">
        <f>SUM(G9:G17)</f>
        <v>69752000</v>
      </c>
    </row>
    <row r="19" spans="1:10" ht="21.95" customHeight="1" thickBot="1" x14ac:dyDescent="0.25">
      <c r="A19" s="25" t="s">
        <v>11</v>
      </c>
      <c r="B19" s="71" t="s">
        <v>30</v>
      </c>
      <c r="C19" s="172">
        <v>11000000</v>
      </c>
      <c r="D19" s="115">
        <v>11000000</v>
      </c>
      <c r="E19" s="217">
        <f>G19-D19</f>
        <v>-210000</v>
      </c>
      <c r="F19" s="214">
        <f t="shared" si="1"/>
        <v>98.090909090909093</v>
      </c>
      <c r="G19" s="173">
        <v>10790000</v>
      </c>
    </row>
    <row r="20" spans="1:10" ht="21.95" customHeight="1" thickBot="1" x14ac:dyDescent="0.25">
      <c r="A20" s="365" t="s">
        <v>78</v>
      </c>
      <c r="B20" s="354"/>
      <c r="C20" s="202">
        <f>SUM(C19:C19)</f>
        <v>11000000</v>
      </c>
      <c r="D20" s="110">
        <f>SUM(D19:D19)</f>
        <v>11000000</v>
      </c>
      <c r="E20" s="222">
        <f>SUM(E19)</f>
        <v>-210000</v>
      </c>
      <c r="F20" s="104">
        <f t="shared" si="1"/>
        <v>98.090909090909093</v>
      </c>
      <c r="G20" s="105">
        <f>SUM(G19:G19)</f>
        <v>10790000</v>
      </c>
    </row>
    <row r="21" spans="1:10" ht="21.95" customHeight="1" x14ac:dyDescent="0.2">
      <c r="A21" s="111" t="s">
        <v>12</v>
      </c>
      <c r="B21" s="165" t="s">
        <v>31</v>
      </c>
      <c r="C21" s="178">
        <v>100000</v>
      </c>
      <c r="D21" s="115">
        <v>84776</v>
      </c>
      <c r="E21" s="220">
        <f t="shared" ref="E21:E30" si="2">G21-D21</f>
        <v>0</v>
      </c>
      <c r="F21" s="214">
        <f t="shared" si="1"/>
        <v>100</v>
      </c>
      <c r="G21" s="173">
        <v>84776</v>
      </c>
    </row>
    <row r="22" spans="1:10" ht="21.95" customHeight="1" x14ac:dyDescent="0.2">
      <c r="A22" s="9" t="s">
        <v>13</v>
      </c>
      <c r="B22" s="165" t="s">
        <v>32</v>
      </c>
      <c r="C22" s="101">
        <v>100000</v>
      </c>
      <c r="D22" s="27">
        <v>100000</v>
      </c>
      <c r="E22" s="220">
        <f t="shared" si="2"/>
        <v>0</v>
      </c>
      <c r="F22" s="106">
        <f t="shared" si="1"/>
        <v>100</v>
      </c>
      <c r="G22" s="28">
        <v>100000</v>
      </c>
      <c r="H22" s="16"/>
    </row>
    <row r="23" spans="1:10" ht="21.95" customHeight="1" x14ac:dyDescent="0.2">
      <c r="A23" s="75" t="s">
        <v>79</v>
      </c>
      <c r="B23" s="165" t="s">
        <v>80</v>
      </c>
      <c r="C23" s="101">
        <v>202000</v>
      </c>
      <c r="D23" s="27">
        <v>202000</v>
      </c>
      <c r="E23" s="220">
        <f t="shared" si="2"/>
        <v>0</v>
      </c>
      <c r="F23" s="106">
        <f t="shared" si="1"/>
        <v>100</v>
      </c>
      <c r="G23" s="28">
        <v>202000</v>
      </c>
      <c r="H23" s="16"/>
    </row>
    <row r="24" spans="1:10" ht="21.95" customHeight="1" x14ac:dyDescent="0.2">
      <c r="A24" s="9" t="s">
        <v>14</v>
      </c>
      <c r="B24" s="175" t="s">
        <v>81</v>
      </c>
      <c r="C24" s="179">
        <v>50000</v>
      </c>
      <c r="D24" s="27">
        <v>50000</v>
      </c>
      <c r="E24" s="220">
        <f t="shared" si="2"/>
        <v>0</v>
      </c>
      <c r="F24" s="106">
        <f t="shared" si="1"/>
        <v>100</v>
      </c>
      <c r="G24" s="107">
        <v>50000</v>
      </c>
    </row>
    <row r="25" spans="1:10" ht="21.95" customHeight="1" x14ac:dyDescent="0.2">
      <c r="A25" s="203" t="s">
        <v>125</v>
      </c>
      <c r="B25" s="175" t="s">
        <v>126</v>
      </c>
      <c r="C25" s="179">
        <v>0</v>
      </c>
      <c r="D25" s="27">
        <v>24854</v>
      </c>
      <c r="E25" s="220">
        <f t="shared" si="2"/>
        <v>0</v>
      </c>
      <c r="F25" s="106">
        <f t="shared" si="1"/>
        <v>100</v>
      </c>
      <c r="G25" s="107">
        <v>24854</v>
      </c>
    </row>
    <row r="26" spans="1:10" ht="21.95" customHeight="1" x14ac:dyDescent="0.2">
      <c r="A26" s="9" t="s">
        <v>15</v>
      </c>
      <c r="B26" s="175" t="s">
        <v>33</v>
      </c>
      <c r="C26" s="179">
        <v>2378000</v>
      </c>
      <c r="D26" s="27">
        <v>2114400</v>
      </c>
      <c r="E26" s="220">
        <f t="shared" si="2"/>
        <v>0</v>
      </c>
      <c r="F26" s="106">
        <f t="shared" si="1"/>
        <v>100</v>
      </c>
      <c r="G26" s="107">
        <v>2114400</v>
      </c>
      <c r="H26" s="97" t="s">
        <v>82</v>
      </c>
      <c r="I26" s="97" t="s">
        <v>83</v>
      </c>
    </row>
    <row r="27" spans="1:10" ht="21.95" customHeight="1" x14ac:dyDescent="0.2">
      <c r="A27" s="9" t="s">
        <v>16</v>
      </c>
      <c r="B27" s="165" t="s">
        <v>34</v>
      </c>
      <c r="C27" s="101">
        <v>560000</v>
      </c>
      <c r="D27" s="27">
        <v>402211</v>
      </c>
      <c r="E27" s="220">
        <f t="shared" si="2"/>
        <v>31</v>
      </c>
      <c r="F27" s="106">
        <f t="shared" si="1"/>
        <v>100.00770739736109</v>
      </c>
      <c r="G27" s="28">
        <v>402242</v>
      </c>
      <c r="H27" s="97" t="s">
        <v>84</v>
      </c>
    </row>
    <row r="28" spans="1:10" ht="21.95" customHeight="1" x14ac:dyDescent="0.2">
      <c r="A28" s="25" t="s">
        <v>17</v>
      </c>
      <c r="B28" s="175" t="s">
        <v>35</v>
      </c>
      <c r="C28" s="179">
        <v>500000</v>
      </c>
      <c r="D28" s="27">
        <v>1000000</v>
      </c>
      <c r="E28" s="220">
        <f t="shared" si="2"/>
        <v>0</v>
      </c>
      <c r="F28" s="106">
        <f t="shared" si="1"/>
        <v>100</v>
      </c>
      <c r="G28" s="107">
        <v>1000000</v>
      </c>
      <c r="I28" s="16"/>
      <c r="J28" s="108"/>
    </row>
    <row r="29" spans="1:10" ht="21.95" customHeight="1" x14ac:dyDescent="0.2">
      <c r="A29" s="9" t="s">
        <v>18</v>
      </c>
      <c r="B29" s="175" t="s">
        <v>36</v>
      </c>
      <c r="C29" s="179">
        <v>136000</v>
      </c>
      <c r="D29" s="27">
        <v>136000</v>
      </c>
      <c r="E29" s="220">
        <f t="shared" si="2"/>
        <v>0</v>
      </c>
      <c r="F29" s="106">
        <f t="shared" si="1"/>
        <v>100</v>
      </c>
      <c r="G29" s="107">
        <v>136000</v>
      </c>
      <c r="I29" s="16"/>
      <c r="J29" s="16"/>
    </row>
    <row r="30" spans="1:10" ht="21.95" customHeight="1" thickBot="1" x14ac:dyDescent="0.25">
      <c r="A30" s="10" t="s">
        <v>19</v>
      </c>
      <c r="B30" s="176" t="s">
        <v>68</v>
      </c>
      <c r="C30" s="180">
        <v>5000</v>
      </c>
      <c r="D30" s="216">
        <v>5000</v>
      </c>
      <c r="E30" s="220">
        <f t="shared" si="2"/>
        <v>0</v>
      </c>
      <c r="F30" s="78">
        <f t="shared" si="1"/>
        <v>100</v>
      </c>
      <c r="G30" s="109">
        <v>5000</v>
      </c>
    </row>
    <row r="31" spans="1:10" ht="21.95" customHeight="1" thickBot="1" x14ac:dyDescent="0.25">
      <c r="A31" s="365" t="s">
        <v>41</v>
      </c>
      <c r="B31" s="354"/>
      <c r="C31" s="192">
        <f>SUM(C21:C30)</f>
        <v>4031000</v>
      </c>
      <c r="D31" s="110">
        <f>SUM(D21:D30)</f>
        <v>4119241</v>
      </c>
      <c r="E31" s="222">
        <f>SUM(E21:E30)</f>
        <v>31</v>
      </c>
      <c r="F31" s="104">
        <f t="shared" si="1"/>
        <v>100.00075256582464</v>
      </c>
      <c r="G31" s="105">
        <f>SUM(G21:G30)</f>
        <v>4119272</v>
      </c>
    </row>
    <row r="32" spans="1:10" ht="21.95" customHeight="1" x14ac:dyDescent="0.2">
      <c r="A32" s="75" t="s">
        <v>127</v>
      </c>
      <c r="B32" s="165" t="s">
        <v>129</v>
      </c>
      <c r="C32" s="101">
        <v>0</v>
      </c>
      <c r="D32" s="27">
        <v>179843</v>
      </c>
      <c r="E32" s="220">
        <f>SUM(G32-D32)</f>
        <v>0</v>
      </c>
      <c r="F32" s="116">
        <f>SUM(G32/D32*100)</f>
        <v>100</v>
      </c>
      <c r="G32" s="28">
        <v>179843</v>
      </c>
    </row>
    <row r="33" spans="1:9" ht="21.95" customHeight="1" x14ac:dyDescent="0.2">
      <c r="A33" s="46" t="s">
        <v>128</v>
      </c>
      <c r="B33" s="175" t="s">
        <v>130</v>
      </c>
      <c r="C33" s="179">
        <v>100000</v>
      </c>
      <c r="D33" s="27">
        <v>73854</v>
      </c>
      <c r="E33" s="220">
        <f>SUM(G33-D33)</f>
        <v>0</v>
      </c>
      <c r="F33" s="78">
        <f>SUM(G33/D33*100)</f>
        <v>100</v>
      </c>
      <c r="G33" s="107">
        <v>73854</v>
      </c>
    </row>
    <row r="34" spans="1:9" ht="21.95" customHeight="1" thickBot="1" x14ac:dyDescent="0.25">
      <c r="A34" s="232" t="s">
        <v>131</v>
      </c>
      <c r="B34" s="234" t="s">
        <v>132</v>
      </c>
      <c r="C34" s="233">
        <v>27000</v>
      </c>
      <c r="D34" s="219">
        <v>68497</v>
      </c>
      <c r="E34" s="220">
        <f>SUM(G34-D34)</f>
        <v>0</v>
      </c>
      <c r="F34" s="78">
        <f>SUM(G34/D34*100)</f>
        <v>100</v>
      </c>
      <c r="G34" s="231">
        <v>68497</v>
      </c>
    </row>
    <row r="35" spans="1:9" ht="21.95" customHeight="1" thickBot="1" x14ac:dyDescent="0.25">
      <c r="A35" s="365" t="s">
        <v>133</v>
      </c>
      <c r="B35" s="354"/>
      <c r="C35" s="202">
        <f>SUM(C32:C34)</f>
        <v>127000</v>
      </c>
      <c r="D35" s="235">
        <f>SUM(D32:D34)</f>
        <v>322194</v>
      </c>
      <c r="E35" s="222">
        <f>SUM(E32:E34)</f>
        <v>0</v>
      </c>
      <c r="F35" s="104">
        <f>SUM(G35/D35*100)</f>
        <v>100</v>
      </c>
      <c r="G35" s="105">
        <f>SUM(G32:G34)</f>
        <v>322194</v>
      </c>
    </row>
    <row r="36" spans="1:9" ht="21.95" customHeight="1" thickBot="1" x14ac:dyDescent="0.25">
      <c r="A36" s="46" t="s">
        <v>87</v>
      </c>
      <c r="B36" s="177" t="s">
        <v>94</v>
      </c>
      <c r="C36" s="182">
        <v>0</v>
      </c>
      <c r="D36" s="230">
        <v>0</v>
      </c>
      <c r="E36" s="221">
        <f>G36-D36</f>
        <v>0</v>
      </c>
      <c r="F36" s="112">
        <v>0</v>
      </c>
      <c r="G36" s="74">
        <v>0</v>
      </c>
      <c r="I36" s="97"/>
    </row>
    <row r="37" spans="1:9" ht="21.95" customHeight="1" thickBot="1" x14ac:dyDescent="0.25">
      <c r="A37" s="365" t="s">
        <v>134</v>
      </c>
      <c r="B37" s="354"/>
      <c r="C37" s="192">
        <v>0</v>
      </c>
      <c r="D37" s="237">
        <v>0</v>
      </c>
      <c r="E37" s="237">
        <v>0</v>
      </c>
      <c r="F37" s="104">
        <v>0</v>
      </c>
      <c r="G37" s="105">
        <v>0</v>
      </c>
      <c r="I37" s="97"/>
    </row>
    <row r="38" spans="1:9" ht="21.95" customHeight="1" thickBot="1" x14ac:dyDescent="0.25">
      <c r="A38" s="357" t="s">
        <v>44</v>
      </c>
      <c r="B38" s="358"/>
      <c r="C38" s="183">
        <f>SUM(C18+C20+C31+C35+C37)</f>
        <v>84700000</v>
      </c>
      <c r="D38" s="227">
        <f>D18+D20+D31+D35</f>
        <v>84983435</v>
      </c>
      <c r="E38" s="225">
        <f>E18+E20+E31+E36</f>
        <v>31</v>
      </c>
      <c r="F38" s="81">
        <f>G38/D38*100</f>
        <v>100.00003647769708</v>
      </c>
      <c r="G38" s="47">
        <f>G18+G20+G31+G35</f>
        <v>84983466</v>
      </c>
      <c r="I38" s="18"/>
    </row>
    <row r="39" spans="1:9" ht="26.25" customHeight="1" thickBot="1" x14ac:dyDescent="0.25">
      <c r="A39" s="362" t="s">
        <v>88</v>
      </c>
      <c r="B39" s="363"/>
      <c r="C39" s="363"/>
      <c r="D39" s="363"/>
      <c r="E39" s="363"/>
      <c r="F39" s="363"/>
      <c r="G39" s="364"/>
      <c r="H39" s="17"/>
    </row>
    <row r="40" spans="1:9" ht="18.75" customHeight="1" x14ac:dyDescent="0.2">
      <c r="A40" s="359" t="s">
        <v>0</v>
      </c>
      <c r="B40" s="360" t="s">
        <v>43</v>
      </c>
      <c r="C40" s="207"/>
      <c r="D40" s="367">
        <v>2021</v>
      </c>
      <c r="E40" s="349"/>
      <c r="F40" s="350"/>
      <c r="G40" s="168">
        <v>2021</v>
      </c>
    </row>
    <row r="41" spans="1:9" ht="19.5" customHeight="1" thickBot="1" x14ac:dyDescent="0.25">
      <c r="A41" s="356"/>
      <c r="B41" s="361"/>
      <c r="C41" s="198" t="s">
        <v>66</v>
      </c>
      <c r="D41" s="148" t="s">
        <v>114</v>
      </c>
      <c r="E41" s="228" t="s">
        <v>111</v>
      </c>
      <c r="F41" s="148" t="s">
        <v>65</v>
      </c>
      <c r="G41" s="38" t="s">
        <v>116</v>
      </c>
    </row>
    <row r="42" spans="1:9" ht="21.95" customHeight="1" x14ac:dyDescent="0.2">
      <c r="A42" s="46" t="s">
        <v>9</v>
      </c>
      <c r="B42" s="71" t="s">
        <v>28</v>
      </c>
      <c r="C42" s="185">
        <v>0</v>
      </c>
      <c r="D42" s="115">
        <v>0</v>
      </c>
      <c r="E42" s="218">
        <f>G42-D42</f>
        <v>0</v>
      </c>
      <c r="F42" s="78"/>
      <c r="G42" s="30">
        <v>0</v>
      </c>
    </row>
    <row r="43" spans="1:9" ht="21.95" customHeight="1" x14ac:dyDescent="0.2">
      <c r="A43" s="75" t="s">
        <v>10</v>
      </c>
      <c r="B43" s="72" t="s">
        <v>29</v>
      </c>
      <c r="C43" s="185">
        <v>0</v>
      </c>
      <c r="D43" s="27">
        <v>0</v>
      </c>
      <c r="E43" s="218">
        <f t="shared" ref="E43:E44" si="3">G43-D43</f>
        <v>0</v>
      </c>
      <c r="F43" s="78"/>
      <c r="G43" s="28">
        <v>0</v>
      </c>
    </row>
    <row r="44" spans="1:9" ht="21.95" customHeight="1" thickBot="1" x14ac:dyDescent="0.25">
      <c r="A44" s="48" t="s">
        <v>89</v>
      </c>
      <c r="B44" s="73" t="s">
        <v>90</v>
      </c>
      <c r="C44" s="186">
        <v>0</v>
      </c>
      <c r="D44" s="226">
        <v>0</v>
      </c>
      <c r="E44" s="218">
        <f t="shared" si="3"/>
        <v>0</v>
      </c>
      <c r="F44" s="78"/>
      <c r="G44" s="29">
        <v>0</v>
      </c>
    </row>
    <row r="45" spans="1:9" ht="21.95" customHeight="1" thickBot="1" x14ac:dyDescent="0.25">
      <c r="A45" s="353" t="s">
        <v>39</v>
      </c>
      <c r="B45" s="366"/>
      <c r="C45" s="181">
        <v>0</v>
      </c>
      <c r="D45" s="110">
        <f>SUM(D42:D44)</f>
        <v>0</v>
      </c>
      <c r="E45" s="222">
        <f>E42+E43+E44</f>
        <v>0</v>
      </c>
      <c r="F45" s="104"/>
      <c r="G45" s="105">
        <f>SUM(G42:G44)</f>
        <v>0</v>
      </c>
    </row>
    <row r="46" spans="1:9" ht="21.95" customHeight="1" thickBot="1" x14ac:dyDescent="0.25">
      <c r="A46" s="114" t="s">
        <v>91</v>
      </c>
      <c r="B46" s="184" t="s">
        <v>30</v>
      </c>
      <c r="C46" s="178">
        <v>0</v>
      </c>
      <c r="D46" s="213">
        <v>0</v>
      </c>
      <c r="E46" s="223">
        <f>G46-D46</f>
        <v>0</v>
      </c>
      <c r="F46" s="116"/>
      <c r="G46" s="113">
        <v>0</v>
      </c>
    </row>
    <row r="47" spans="1:9" ht="21.95" customHeight="1" thickBot="1" x14ac:dyDescent="0.25">
      <c r="A47" s="48" t="s">
        <v>92</v>
      </c>
      <c r="B47" s="73" t="s">
        <v>93</v>
      </c>
      <c r="C47" s="186">
        <v>0</v>
      </c>
      <c r="D47" s="226">
        <v>0</v>
      </c>
      <c r="E47" s="223">
        <f>G47-D47</f>
        <v>0</v>
      </c>
      <c r="F47" s="103"/>
      <c r="G47" s="29">
        <v>0</v>
      </c>
    </row>
    <row r="48" spans="1:9" ht="21.95" customHeight="1" thickBot="1" x14ac:dyDescent="0.25">
      <c r="A48" s="353" t="s">
        <v>40</v>
      </c>
      <c r="B48" s="354"/>
      <c r="C48" s="181">
        <v>0</v>
      </c>
      <c r="D48" s="110">
        <f>SUM(D46:D47)</f>
        <v>0</v>
      </c>
      <c r="E48" s="222">
        <f>E46+E47</f>
        <v>0</v>
      </c>
      <c r="F48" s="104"/>
      <c r="G48" s="105">
        <f>SUM(G46:G47)</f>
        <v>0</v>
      </c>
    </row>
    <row r="49" spans="1:8" ht="21.95" customHeight="1" x14ac:dyDescent="0.2">
      <c r="A49" s="46" t="s">
        <v>13</v>
      </c>
      <c r="B49" s="71" t="s">
        <v>32</v>
      </c>
      <c r="C49" s="185">
        <v>0</v>
      </c>
      <c r="D49" s="31">
        <v>0</v>
      </c>
      <c r="E49" s="218">
        <f>G49-D49</f>
        <v>0</v>
      </c>
      <c r="F49" s="78"/>
      <c r="G49" s="30">
        <v>0</v>
      </c>
    </row>
    <row r="50" spans="1:8" ht="21.95" customHeight="1" x14ac:dyDescent="0.2">
      <c r="A50" s="48" t="s">
        <v>18</v>
      </c>
      <c r="B50" s="73" t="s">
        <v>36</v>
      </c>
      <c r="C50" s="174">
        <v>0</v>
      </c>
      <c r="D50" s="226">
        <v>0</v>
      </c>
      <c r="E50" s="218">
        <f t="shared" ref="E50:E51" si="4">G50-D50</f>
        <v>0</v>
      </c>
      <c r="F50" s="106"/>
      <c r="G50" s="29">
        <v>0</v>
      </c>
    </row>
    <row r="51" spans="1:8" ht="21.95" customHeight="1" thickBot="1" x14ac:dyDescent="0.25">
      <c r="A51" s="196" t="s">
        <v>19</v>
      </c>
      <c r="B51" s="193" t="s">
        <v>68</v>
      </c>
      <c r="C51" s="194">
        <v>0</v>
      </c>
      <c r="D51" s="216"/>
      <c r="E51" s="218">
        <f t="shared" si="4"/>
        <v>0</v>
      </c>
      <c r="F51" s="103"/>
      <c r="G51" s="195"/>
    </row>
    <row r="52" spans="1:8" ht="21.95" customHeight="1" thickBot="1" x14ac:dyDescent="0.25">
      <c r="A52" s="353" t="s">
        <v>41</v>
      </c>
      <c r="B52" s="354"/>
      <c r="C52" s="171">
        <v>0</v>
      </c>
      <c r="D52" s="110">
        <f>SUM(D49:D50)</f>
        <v>0</v>
      </c>
      <c r="E52" s="224">
        <f>E49+E50</f>
        <v>0</v>
      </c>
      <c r="F52" s="104"/>
      <c r="G52" s="105">
        <f>SUM(G49:G50)</f>
        <v>0</v>
      </c>
    </row>
    <row r="53" spans="1:8" ht="21.95" customHeight="1" thickBot="1" x14ac:dyDescent="0.25">
      <c r="A53" s="357" t="s">
        <v>44</v>
      </c>
      <c r="B53" s="358"/>
      <c r="C53" s="183">
        <v>0</v>
      </c>
      <c r="D53" s="227">
        <f>D45+D48+D52</f>
        <v>0</v>
      </c>
      <c r="E53" s="225">
        <f>E45+E48</f>
        <v>0</v>
      </c>
      <c r="F53" s="79"/>
      <c r="G53" s="47">
        <f>G45+G48+G52</f>
        <v>0</v>
      </c>
      <c r="H53" s="14"/>
    </row>
    <row r="54" spans="1:8" ht="21.95" customHeight="1" thickBot="1" x14ac:dyDescent="0.25">
      <c r="A54" s="42"/>
      <c r="B54" s="33"/>
      <c r="C54" s="33"/>
      <c r="D54" s="187"/>
      <c r="E54" s="43"/>
      <c r="F54" s="43"/>
      <c r="G54" s="44"/>
    </row>
    <row r="55" spans="1:8" ht="21.95" customHeight="1" thickBot="1" x14ac:dyDescent="0.25">
      <c r="A55" s="39" t="s">
        <v>56</v>
      </c>
      <c r="B55" s="40"/>
      <c r="C55" s="188">
        <f>C38</f>
        <v>84700000</v>
      </c>
      <c r="D55" s="188">
        <f>D38</f>
        <v>84983435</v>
      </c>
      <c r="E55" s="41">
        <f>E38+E53</f>
        <v>31</v>
      </c>
      <c r="F55" s="80">
        <f>G55/D55*100</f>
        <v>100.00003647769708</v>
      </c>
      <c r="G55" s="70">
        <f>G38+G53</f>
        <v>84983466</v>
      </c>
    </row>
  </sheetData>
  <autoFilter ref="A1:A55" xr:uid="{00000000-0009-0000-0000-000003000000}"/>
  <mergeCells count="22">
    <mergeCell ref="E1:G1"/>
    <mergeCell ref="A2:G2"/>
    <mergeCell ref="A3:G3"/>
    <mergeCell ref="A5:G5"/>
    <mergeCell ref="B7:B8"/>
    <mergeCell ref="A6:G6"/>
    <mergeCell ref="A48:B48"/>
    <mergeCell ref="A52:B52"/>
    <mergeCell ref="A7:A8"/>
    <mergeCell ref="A53:B53"/>
    <mergeCell ref="A38:B38"/>
    <mergeCell ref="A40:A41"/>
    <mergeCell ref="B40:B41"/>
    <mergeCell ref="A39:G39"/>
    <mergeCell ref="A18:B18"/>
    <mergeCell ref="A20:B20"/>
    <mergeCell ref="A31:B31"/>
    <mergeCell ref="A45:B45"/>
    <mergeCell ref="D40:F40"/>
    <mergeCell ref="D7:F7"/>
    <mergeCell ref="A37:B37"/>
    <mergeCell ref="A35:B35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Header>&amp;LPiliscsévi Közös Önkormányzati Hivatal&amp;RII/3.a) számú melléklet</oddHeader>
    <oddFooter>&amp;C&amp;P/&amp;N&amp;R2020.08.hó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Mérleg(Hivatal 2020)</vt:lpstr>
      <vt:lpstr>Bevételek(Hivatal 2020)</vt:lpstr>
      <vt:lpstr>Kiadások(Hivatal 2020)</vt:lpstr>
      <vt:lpstr>Kiadások COFOG szerint</vt:lpstr>
      <vt:lpstr>'Bevételek(Hivatal 2020)'!Nyomtatási_terület</vt:lpstr>
      <vt:lpstr>'Kiadások COFOG szerint'!Nyomtatási_terület</vt:lpstr>
      <vt:lpstr>'Kiadások(Hivatal 2020)'!Nyomtatási_terület</vt:lpstr>
      <vt:lpstr>'Mérleg(Hivatal 2020)'!Nyomtatási_terület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Rozbora Timea</cp:lastModifiedBy>
  <cp:lastPrinted>2020-10-20T10:07:26Z</cp:lastPrinted>
  <dcterms:created xsi:type="dcterms:W3CDTF">2016-01-02T07:48:50Z</dcterms:created>
  <dcterms:modified xsi:type="dcterms:W3CDTF">2022-03-02T11:58:34Z</dcterms:modified>
</cp:coreProperties>
</file>