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excel\penzugy\R.Timi\Előirányzatok\2021\2021 III. módosítás\"/>
    </mc:Choice>
  </mc:AlternateContent>
  <xr:revisionPtr revIDLastSave="0" documentId="13_ncr:1_{3A97BA54-EA2E-4E05-B883-49C2E886C572}" xr6:coauthVersionLast="47" xr6:coauthVersionMax="47" xr10:uidLastSave="{00000000-0000-0000-0000-000000000000}"/>
  <workbookProtection workbookAlgorithmName="SHA-512" workbookHashValue="baHH+CGYkgZsYAHIDS/zd9ybV3s5GGkTjiznEiP+c1b5fj38j0oKKBcOzGAKt4Eu4UEuJY6LkiW3+ZqtAAvglQ==" workbookSaltValue="2WHiJILorWiTcRF2yjUfaQ==" workbookSpinCount="100000" lockStructure="1"/>
  <bookViews>
    <workbookView xWindow="-120" yWindow="-120" windowWidth="29040" windowHeight="15840" xr2:uid="{00000000-000D-0000-FFFF-FFFF00000000}"/>
  </bookViews>
  <sheets>
    <sheet name="Mérleg(Óvoda 2021)" sheetId="4" r:id="rId1"/>
    <sheet name="Bevételek(Óvoda 2021)" sheetId="7" r:id="rId2"/>
    <sheet name="Bevételek COFOG" sheetId="2" state="hidden" r:id="rId3"/>
    <sheet name="Kiadások(Óvoda 2021)" sheetId="3" r:id="rId4"/>
    <sheet name="Kiadások COFOG szerint" sheetId="5" state="hidden" r:id="rId5"/>
  </sheets>
  <definedNames>
    <definedName name="_xlnm._FilterDatabase" localSheetId="4" hidden="1">'Kiadások COFOG szerint'!$A$1:$A$92</definedName>
    <definedName name="_xlnm.Print_Area" localSheetId="2">'Bevételek COFOG'!$A$1:$H$30</definedName>
    <definedName name="_xlnm.Print_Area" localSheetId="1">'Bevételek(Óvoda 2021)'!$A$1:$H$20</definedName>
    <definedName name="_xlnm.Print_Area" localSheetId="4">'Kiadások COFOG szerint'!$A$1:$G$92</definedName>
    <definedName name="_xlnm.Print_Area" localSheetId="3">'Kiadások(Óvoda 2021)'!$A$1:$H$44</definedName>
    <definedName name="_xlnm.Print_Area" localSheetId="0">'Mérleg(Óvoda 2021)'!$A$1:$N$28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2" l="1"/>
  <c r="F20" i="5"/>
  <c r="D13" i="4"/>
  <c r="D14" i="4"/>
  <c r="G15" i="4"/>
  <c r="G14" i="4"/>
  <c r="G13" i="4"/>
  <c r="G10" i="2"/>
  <c r="E92" i="5"/>
  <c r="E36" i="3"/>
  <c r="E34" i="3"/>
  <c r="E33" i="3"/>
  <c r="E35" i="3" s="1"/>
  <c r="E31" i="3"/>
  <c r="E23" i="3"/>
  <c r="E24" i="3"/>
  <c r="E25" i="3"/>
  <c r="E26" i="3"/>
  <c r="E27" i="3"/>
  <c r="E28" i="3"/>
  <c r="E29" i="3"/>
  <c r="E30" i="3"/>
  <c r="E22" i="3"/>
  <c r="E17" i="3"/>
  <c r="E9" i="3"/>
  <c r="E10" i="3"/>
  <c r="E11" i="3"/>
  <c r="E12" i="3"/>
  <c r="E13" i="3"/>
  <c r="E14" i="3"/>
  <c r="E15" i="3"/>
  <c r="E16" i="3"/>
  <c r="E8" i="3"/>
  <c r="D15" i="3"/>
  <c r="F15" i="3"/>
  <c r="G15" i="3"/>
  <c r="C15" i="3"/>
  <c r="D12" i="3"/>
  <c r="F12" i="3"/>
  <c r="G12" i="3"/>
  <c r="C12" i="3"/>
  <c r="D25" i="3"/>
  <c r="F25" i="3"/>
  <c r="G25" i="3"/>
  <c r="G32" i="3" s="1"/>
  <c r="C25" i="3"/>
  <c r="G69" i="5"/>
  <c r="E90" i="5"/>
  <c r="D89" i="5"/>
  <c r="C89" i="5"/>
  <c r="G35" i="3"/>
  <c r="D35" i="3"/>
  <c r="C35" i="3"/>
  <c r="D34" i="3"/>
  <c r="F34" i="3"/>
  <c r="G34" i="3"/>
  <c r="C34" i="3"/>
  <c r="D33" i="3"/>
  <c r="F33" i="3"/>
  <c r="G33" i="3"/>
  <c r="C33" i="3"/>
  <c r="D17" i="3"/>
  <c r="D20" i="3"/>
  <c r="C20" i="3"/>
  <c r="D32" i="3"/>
  <c r="D36" i="3" s="1"/>
  <c r="C32" i="3"/>
  <c r="F23" i="3"/>
  <c r="F24" i="3"/>
  <c r="F26" i="3"/>
  <c r="F27" i="3"/>
  <c r="F28" i="3"/>
  <c r="F29" i="3"/>
  <c r="F30" i="3"/>
  <c r="F31" i="3"/>
  <c r="F22" i="3"/>
  <c r="F21" i="3"/>
  <c r="D31" i="3"/>
  <c r="G31" i="3"/>
  <c r="C31" i="3"/>
  <c r="D30" i="3"/>
  <c r="G30" i="3"/>
  <c r="C30" i="3"/>
  <c r="D29" i="3"/>
  <c r="G29" i="3"/>
  <c r="C29" i="3"/>
  <c r="D28" i="3"/>
  <c r="G28" i="3"/>
  <c r="C28" i="3"/>
  <c r="D27" i="3"/>
  <c r="G27" i="3"/>
  <c r="C27" i="3"/>
  <c r="D26" i="3"/>
  <c r="G26" i="3"/>
  <c r="C26" i="3"/>
  <c r="C24" i="3"/>
  <c r="D23" i="3"/>
  <c r="G23" i="3"/>
  <c r="C23" i="3"/>
  <c r="D22" i="3"/>
  <c r="G22" i="3"/>
  <c r="C22" i="3"/>
  <c r="D21" i="3"/>
  <c r="E21" i="3"/>
  <c r="G21" i="3"/>
  <c r="C21" i="3"/>
  <c r="F18" i="3"/>
  <c r="F9" i="3"/>
  <c r="F11" i="3"/>
  <c r="F13" i="3"/>
  <c r="F14" i="3"/>
  <c r="F8" i="3"/>
  <c r="D19" i="3"/>
  <c r="E19" i="3"/>
  <c r="G19" i="3"/>
  <c r="C19" i="3"/>
  <c r="D18" i="3"/>
  <c r="E18" i="3"/>
  <c r="G18" i="3"/>
  <c r="C18" i="3"/>
  <c r="D16" i="3"/>
  <c r="G16" i="3"/>
  <c r="C16" i="3"/>
  <c r="D14" i="3"/>
  <c r="G14" i="3"/>
  <c r="C14" i="3"/>
  <c r="D13" i="3"/>
  <c r="G13" i="3"/>
  <c r="C13" i="3"/>
  <c r="D11" i="3"/>
  <c r="G11" i="3"/>
  <c r="C11" i="3"/>
  <c r="D9" i="3"/>
  <c r="G9" i="3"/>
  <c r="C9" i="3"/>
  <c r="D8" i="3"/>
  <c r="G8" i="3"/>
  <c r="C8" i="3"/>
  <c r="G90" i="5"/>
  <c r="E89" i="5"/>
  <c r="E88" i="5"/>
  <c r="E87" i="5"/>
  <c r="D15" i="4" l="1"/>
  <c r="E32" i="3"/>
  <c r="G17" i="3"/>
  <c r="C17" i="3"/>
  <c r="C36" i="3" s="1"/>
  <c r="G36" i="3"/>
  <c r="G89" i="5" l="1"/>
  <c r="G83" i="5"/>
  <c r="G55" i="5"/>
  <c r="C37" i="5"/>
  <c r="C90" i="5"/>
  <c r="C86" i="5"/>
  <c r="C83" i="5"/>
  <c r="C69" i="5"/>
  <c r="C73" i="5" s="1"/>
  <c r="C72" i="5"/>
  <c r="D43" i="5"/>
  <c r="C43" i="5"/>
  <c r="G43" i="5"/>
  <c r="D58" i="5"/>
  <c r="C58" i="5"/>
  <c r="C55" i="5"/>
  <c r="D34" i="5"/>
  <c r="C34" i="5"/>
  <c r="C38" i="5" s="1"/>
  <c r="D20" i="5"/>
  <c r="C20" i="5"/>
  <c r="C17" i="5"/>
  <c r="F43" i="5" l="1"/>
  <c r="C59" i="5"/>
  <c r="C21" i="5"/>
  <c r="C92" i="5" s="1"/>
  <c r="J16" i="4" l="1"/>
  <c r="J11" i="4"/>
  <c r="J10" i="4"/>
  <c r="J9" i="4"/>
  <c r="D16" i="4"/>
  <c r="C16" i="4"/>
  <c r="G14" i="7"/>
  <c r="C14" i="4"/>
  <c r="C13" i="4"/>
  <c r="D12" i="4"/>
  <c r="D10" i="4"/>
  <c r="C10" i="4"/>
  <c r="C12" i="4"/>
  <c r="D11" i="4"/>
  <c r="C11" i="4"/>
  <c r="C15" i="4" l="1"/>
  <c r="C17" i="4" s="1"/>
  <c r="J15" i="4"/>
  <c r="J17" i="4"/>
  <c r="E33" i="5"/>
  <c r="G9" i="7"/>
  <c r="G11" i="4" s="1"/>
  <c r="G10" i="7"/>
  <c r="G10" i="4" s="1"/>
  <c r="G11" i="7"/>
  <c r="E57" i="5" l="1"/>
  <c r="E56" i="5"/>
  <c r="D17" i="5" l="1"/>
  <c r="D21" i="5" s="1"/>
  <c r="E85" i="5" l="1"/>
  <c r="E36" i="5"/>
  <c r="E19" i="5"/>
  <c r="E71" i="5"/>
  <c r="K10" i="4" l="1"/>
  <c r="D55" i="5"/>
  <c r="D59" i="5" s="1"/>
  <c r="E45" i="5"/>
  <c r="E46" i="5"/>
  <c r="E47" i="5"/>
  <c r="E48" i="5"/>
  <c r="E49" i="5"/>
  <c r="E50" i="5"/>
  <c r="E51" i="5"/>
  <c r="E52" i="5"/>
  <c r="E53" i="5"/>
  <c r="E42" i="5" l="1"/>
  <c r="E43" i="5" s="1"/>
  <c r="G34" i="5" l="1"/>
  <c r="G17" i="5"/>
  <c r="E16" i="5"/>
  <c r="E10" i="4" l="1"/>
  <c r="G25" i="2"/>
  <c r="D9" i="4" l="1"/>
  <c r="D17" i="4" s="1"/>
  <c r="F18" i="5" l="1"/>
  <c r="F35" i="5"/>
  <c r="F28" i="5"/>
  <c r="F31" i="5"/>
  <c r="F32" i="5"/>
  <c r="F25" i="5"/>
  <c r="F45" i="5"/>
  <c r="F46" i="5"/>
  <c r="F47" i="5"/>
  <c r="F48" i="5"/>
  <c r="F49" i="5"/>
  <c r="F50" i="5"/>
  <c r="F51" i="5"/>
  <c r="F52" i="5"/>
  <c r="F53" i="5"/>
  <c r="F54" i="5"/>
  <c r="F44" i="5"/>
  <c r="F57" i="5"/>
  <c r="F56" i="5"/>
  <c r="F70" i="5"/>
  <c r="F65" i="5"/>
  <c r="F66" i="5"/>
  <c r="F67" i="5"/>
  <c r="F63" i="5"/>
  <c r="F84" i="5"/>
  <c r="F79" i="5"/>
  <c r="F81" i="5"/>
  <c r="F77" i="5"/>
  <c r="F11" i="5" l="1"/>
  <c r="F12" i="5"/>
  <c r="F14" i="5"/>
  <c r="F9" i="5"/>
  <c r="C16" i="7"/>
  <c r="E10" i="7"/>
  <c r="D16" i="7"/>
  <c r="F11" i="7" l="1"/>
  <c r="E11" i="7"/>
  <c r="C25" i="2"/>
  <c r="C27" i="2" s="1"/>
  <c r="D25" i="2"/>
  <c r="F24" i="2"/>
  <c r="E22" i="2"/>
  <c r="E24" i="2"/>
  <c r="E23" i="2"/>
  <c r="F11" i="2"/>
  <c r="F9" i="2"/>
  <c r="E25" i="2" l="1"/>
  <c r="D18" i="2"/>
  <c r="E12" i="2"/>
  <c r="E9" i="2"/>
  <c r="D13" i="2"/>
  <c r="D24" i="3"/>
  <c r="D10" i="3"/>
  <c r="C39" i="3"/>
  <c r="E84" i="5"/>
  <c r="E78" i="5"/>
  <c r="E79" i="5"/>
  <c r="E81" i="5"/>
  <c r="E82" i="5"/>
  <c r="E77" i="5"/>
  <c r="D86" i="5"/>
  <c r="D83" i="5"/>
  <c r="E70" i="5"/>
  <c r="E64" i="5"/>
  <c r="E65" i="5"/>
  <c r="E66" i="5"/>
  <c r="E67" i="5"/>
  <c r="E68" i="5"/>
  <c r="E63" i="5"/>
  <c r="D72" i="5"/>
  <c r="D69" i="5"/>
  <c r="E54" i="5"/>
  <c r="E44" i="5"/>
  <c r="E35" i="5"/>
  <c r="E26" i="5"/>
  <c r="E27" i="5"/>
  <c r="E28" i="5"/>
  <c r="E29" i="5"/>
  <c r="E31" i="5"/>
  <c r="E32" i="5"/>
  <c r="E25" i="5"/>
  <c r="D37" i="5"/>
  <c r="D38" i="5" s="1"/>
  <c r="E18" i="5"/>
  <c r="E10" i="5"/>
  <c r="E11" i="5"/>
  <c r="E12" i="5"/>
  <c r="E14" i="5"/>
  <c r="E15" i="5"/>
  <c r="E9" i="5"/>
  <c r="D73" i="5" l="1"/>
  <c r="D90" i="5"/>
  <c r="C94" i="5"/>
  <c r="E20" i="5"/>
  <c r="E58" i="5"/>
  <c r="E55" i="5"/>
  <c r="D27" i="2"/>
  <c r="K9" i="4"/>
  <c r="K16" i="4"/>
  <c r="K11" i="4"/>
  <c r="E59" i="5" l="1"/>
  <c r="K15" i="4"/>
  <c r="K17" i="4" s="1"/>
  <c r="D92" i="5"/>
  <c r="D94" i="5" s="1"/>
  <c r="G15" i="7"/>
  <c r="D39" i="3" l="1"/>
  <c r="E15" i="7"/>
  <c r="E11" i="4" l="1"/>
  <c r="G8" i="7"/>
  <c r="G18" i="2"/>
  <c r="E18" i="2"/>
  <c r="G9" i="4" l="1"/>
  <c r="E8" i="7"/>
  <c r="E9" i="4" l="1"/>
  <c r="F80" i="5"/>
  <c r="E80" i="5"/>
  <c r="F83" i="5"/>
  <c r="F55" i="5" l="1"/>
  <c r="G24" i="3"/>
  <c r="F69" i="5" l="1"/>
  <c r="F30" i="5" l="1"/>
  <c r="E30" i="5"/>
  <c r="E34" i="5" s="1"/>
  <c r="F34" i="5"/>
  <c r="F13" i="5"/>
  <c r="E13" i="5"/>
  <c r="F17" i="5"/>
  <c r="E11" i="2"/>
  <c r="E10" i="2" s="1"/>
  <c r="E17" i="5" l="1"/>
  <c r="E21" i="5" s="1"/>
  <c r="G12" i="7"/>
  <c r="G10" i="3"/>
  <c r="G58" i="5"/>
  <c r="G59" i="5" s="1"/>
  <c r="F17" i="3" l="1"/>
  <c r="F35" i="3"/>
  <c r="F58" i="5"/>
  <c r="F59" i="5"/>
  <c r="E12" i="7"/>
  <c r="F12" i="7"/>
  <c r="F14" i="7"/>
  <c r="E14" i="7"/>
  <c r="F32" i="3"/>
  <c r="G13" i="7"/>
  <c r="G16" i="7" s="1"/>
  <c r="F16" i="7" s="1"/>
  <c r="G12" i="4"/>
  <c r="F10" i="2" l="1"/>
  <c r="G13" i="2"/>
  <c r="G27" i="2" s="1"/>
  <c r="F12" i="4"/>
  <c r="E12" i="4"/>
  <c r="E13" i="7"/>
  <c r="E16" i="7" s="1"/>
  <c r="F13" i="7"/>
  <c r="G20" i="3"/>
  <c r="F20" i="3" s="1"/>
  <c r="N16" i="4"/>
  <c r="M16" i="4" s="1"/>
  <c r="G86" i="5"/>
  <c r="F86" i="5" s="1"/>
  <c r="G72" i="5"/>
  <c r="F72" i="5" s="1"/>
  <c r="G37" i="5"/>
  <c r="F37" i="5" s="1"/>
  <c r="G20" i="5"/>
  <c r="F13" i="2" l="1"/>
  <c r="L16" i="4"/>
  <c r="F90" i="5"/>
  <c r="G73" i="5"/>
  <c r="F73" i="5" s="1"/>
  <c r="G21" i="5"/>
  <c r="F21" i="5" s="1"/>
  <c r="E69" i="5"/>
  <c r="E86" i="5"/>
  <c r="E72" i="5"/>
  <c r="E83" i="5"/>
  <c r="E37" i="5"/>
  <c r="G38" i="5"/>
  <c r="F38" i="5" s="1"/>
  <c r="E73" i="5" l="1"/>
  <c r="E38" i="5"/>
  <c r="G16" i="4"/>
  <c r="F16" i="4" s="1"/>
  <c r="F25" i="2"/>
  <c r="G17" i="4" l="1"/>
  <c r="F13" i="4"/>
  <c r="E16" i="4"/>
  <c r="E13" i="4"/>
  <c r="G92" i="5"/>
  <c r="F92" i="5" l="1"/>
  <c r="G94" i="5"/>
  <c r="F27" i="2"/>
  <c r="G30" i="2"/>
  <c r="F94" i="5" l="1"/>
  <c r="N9" i="4"/>
  <c r="L9" i="4" l="1"/>
  <c r="M9" i="4"/>
  <c r="E20" i="3" l="1"/>
  <c r="N10" i="4" l="1"/>
  <c r="M10" i="4" s="1"/>
  <c r="L10" i="4" l="1"/>
  <c r="N11" i="4"/>
  <c r="M11" i="4" s="1"/>
  <c r="L11" i="4" l="1"/>
  <c r="N15" i="4"/>
  <c r="F36" i="3"/>
  <c r="E39" i="3"/>
  <c r="L15" i="4" l="1"/>
  <c r="M15" i="4"/>
  <c r="F39" i="3"/>
  <c r="G39" i="3"/>
  <c r="N17" i="4"/>
  <c r="E13" i="2"/>
  <c r="F14" i="4" l="1"/>
  <c r="F15" i="4"/>
  <c r="E27" i="2"/>
  <c r="L17" i="4"/>
  <c r="M17" i="4"/>
  <c r="E14" i="4"/>
  <c r="E94" i="5" l="1"/>
  <c r="E15" i="4"/>
  <c r="E17" i="4" l="1"/>
  <c r="F1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Windows-felhasználó</author>
  </authors>
  <commentList>
    <comment ref="A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Windows-felhasználó: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<sst xmlns="http://schemas.openxmlformats.org/spreadsheetml/2006/main" count="355" uniqueCount="142">
  <si>
    <t>Főkönyvi szám</t>
  </si>
  <si>
    <t>Kiadások összesen</t>
  </si>
  <si>
    <t>0981311</t>
  </si>
  <si>
    <t>098161</t>
  </si>
  <si>
    <t>05110111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</si>
  <si>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</si>
  <si>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</si>
  <si>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</si>
  <si>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</si>
  <si>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</si>
  <si>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</si>
  <si>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</si>
  <si>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</si>
  <si>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0532211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</si>
  <si>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</si>
  <si>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</si>
  <si>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</si>
  <si>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</si>
  <si>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</si>
  <si>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</si>
  <si>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</si>
  <si>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</si>
  <si>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</si>
  <si>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</si>
  <si>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</si>
  <si>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</si>
  <si>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</si>
  <si>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Más járulék fizetési kötelezettség</t>
  </si>
  <si>
    <t>Szakmai anyagok beszerzése</t>
  </si>
  <si>
    <t>Üzemeltetési anyagok beszerzése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</si>
  <si>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</si>
  <si>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</si>
  <si>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</si>
  <si>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</si>
  <si>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</si>
  <si>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</si>
  <si>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</si>
  <si>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</si>
  <si>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</si>
  <si>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</si>
  <si>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</si>
  <si>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</si>
  <si>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</si>
  <si>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</si>
  <si>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</si>
  <si>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</si>
  <si>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</si>
  <si>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</si>
  <si>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</si>
  <si>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</si>
  <si>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</si>
  <si>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</si>
  <si>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</si>
  <si>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</si>
  <si>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</si>
  <si>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</si>
  <si>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</si>
  <si>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</si>
  <si>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</si>
  <si>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</si>
  <si>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</si>
  <si>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</si>
  <si>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</si>
  <si>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</si>
  <si>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</si>
  <si>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</si>
  <si>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Egyéb működési bevételek</t>
  </si>
  <si>
    <t>0511071</t>
  </si>
  <si>
    <t>Béren kívüli juttatások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</si>
  <si>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</si>
  <si>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</si>
  <si>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</si>
  <si>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</si>
  <si>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053221</t>
  </si>
  <si>
    <t>09161</t>
  </si>
  <si>
    <t>Tárgyévi működési bevételek</t>
  </si>
  <si>
    <t>053341</t>
  </si>
  <si>
    <t>Karbantartás, kisjavítási szolgáltatások</t>
  </si>
  <si>
    <t>053311</t>
  </si>
  <si>
    <t>0533111</t>
  </si>
  <si>
    <t>05641</t>
  </si>
  <si>
    <t>Egyéb tárgyi eszközök beszerzése</t>
  </si>
  <si>
    <t>05671</t>
  </si>
  <si>
    <t xml:space="preserve">Beruházási kiadások </t>
  </si>
  <si>
    <t>Beruházási célú, előzetesen felszámított általános forgalmi adó</t>
  </si>
  <si>
    <t>018030 - Támogatási célú finanszírozási műveletek</t>
  </si>
  <si>
    <t>Bevételek kormányati funkciók (COFOG) szerinti bontásban</t>
  </si>
  <si>
    <t>-ebből fenntartói támogatás (Piliscsév Község Önk.)</t>
  </si>
  <si>
    <t xml:space="preserve">Egyéb működési célú támogatások bevételei államháztartáson belülről </t>
  </si>
  <si>
    <t>094041</t>
  </si>
  <si>
    <t>Tulajdonosi bevételek</t>
  </si>
  <si>
    <t xml:space="preserve">Közüzemi díjak </t>
  </si>
  <si>
    <t>Karbantartás, kisjavítás szolgáltatások</t>
  </si>
  <si>
    <t>Beruházások, fejlesztések</t>
  </si>
  <si>
    <t>Bevételek összesen</t>
  </si>
  <si>
    <t>09404</t>
  </si>
  <si>
    <t>056</t>
  </si>
  <si>
    <t>Beruházások</t>
  </si>
  <si>
    <t>091110 - Óvodai nevelés, ellátás szakmai feladatai</t>
  </si>
  <si>
    <t>091130 - Nemzetiségi óvodai nevelés, ellátás szakmai feladatai</t>
  </si>
  <si>
    <t>Jubileumi jutalom</t>
  </si>
  <si>
    <t>0511061</t>
  </si>
  <si>
    <t>091140 - Óvodai nevelés, ellátás működtetési feladatai</t>
  </si>
  <si>
    <t>053361</t>
  </si>
  <si>
    <t xml:space="preserve">Egyéb szakmai szolgáltatások </t>
  </si>
  <si>
    <t>096015 - Gyermekétkeztetés köznevelési intézményben</t>
  </si>
  <si>
    <t>Egyéb szakmai szolgáltatások</t>
  </si>
  <si>
    <t>104031 - Gyermekek bölcsődében és mini bölcsődében történő ellátása</t>
  </si>
  <si>
    <t>051103</t>
  </si>
  <si>
    <t>Céljuttatás, projektprémium</t>
  </si>
  <si>
    <t>0511031</t>
  </si>
  <si>
    <t xml:space="preserve">Céljuttatás, projektrprémium </t>
  </si>
  <si>
    <t>Változás</t>
  </si>
  <si>
    <t>Önkéntes EP 3 fő, betegszabadság, szabadság-megváltás</t>
  </si>
  <si>
    <t>bankköltség hozzájárulás: 1000 Ft/fő/hó</t>
  </si>
  <si>
    <t>Szlavezetési díj 6 fő</t>
  </si>
  <si>
    <t>Önkéntes EP 7 fő, betegszabadság</t>
  </si>
  <si>
    <t>4 fő EP hj.; betegszabadság</t>
  </si>
  <si>
    <t>4 fő bankköltség hj., munkaruha 30000 Ft/fő/év</t>
  </si>
  <si>
    <t>Egyéb működési célú tám. Bevételei</t>
  </si>
  <si>
    <t>Ellenőrzés:</t>
  </si>
  <si>
    <t>II.sz. EI mód.</t>
  </si>
  <si>
    <t>094011</t>
  </si>
  <si>
    <t>Biztosítók által fizetett kártérítés</t>
  </si>
  <si>
    <t>Biztosítók általá fizetett kártérítés</t>
  </si>
  <si>
    <t>II. sz. EI mód.</t>
  </si>
  <si>
    <t>III.sz. EI mód.</t>
  </si>
  <si>
    <t>2020. évi költségvetés III. sz. EI módosítása</t>
  </si>
  <si>
    <t>III. sz. EI mód.</t>
  </si>
  <si>
    <t>051231</t>
  </si>
  <si>
    <t>Egyéb külső személyi juttatások</t>
  </si>
  <si>
    <t>0521</t>
  </si>
  <si>
    <t>repi</t>
  </si>
  <si>
    <t>-ebből állami normatív támogatás / étkezés</t>
  </si>
  <si>
    <t>-ebből állami normatív támogatás / köznevelési, bölcsőde</t>
  </si>
  <si>
    <t>2021. évi költségvetés III. számú EI módosítása</t>
  </si>
  <si>
    <t>2021. évi eredeti EI</t>
  </si>
  <si>
    <t>2021.II.sz. mód.</t>
  </si>
  <si>
    <t>2021.III.sz. mód.</t>
  </si>
  <si>
    <t>2021. évi költségvetés III. sz. EI  módosítása</t>
  </si>
  <si>
    <t>Közüzemi díjak</t>
  </si>
  <si>
    <t>Piliscsévi "Aranykapu" Óvoda-Bölcsőde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</si>
</sst>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30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b/>
      <i/>
      <sz val="7"/>
      <color indexed="8"/>
      <name val="Verdana"/>
      <family val="2"/>
      <charset val="238"/>
    </font>
    <font>
      <b/>
      <sz val="10"/>
      <name val="Verdana"/>
      <family val="2"/>
      <charset val="238"/>
    </font>
    <font>
      <b/>
      <sz val="7"/>
      <name val="Verdana"/>
      <family val="2"/>
      <charset val="238"/>
    </font>
    <font>
      <sz val="7"/>
      <name val="Verdana"/>
      <family val="2"/>
      <charset val="238"/>
    </font>
    <font>
      <i/>
      <sz val="7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i/>
      <sz val="8"/>
      <name val="Verdana"/>
      <family val="2"/>
      <charset val="238"/>
    </font>
    <font>
      <i/>
      <sz val="8"/>
      <name val="Verdana"/>
      <family val="2"/>
      <charset val="238"/>
    </font>
    <font>
      <i/>
      <sz val="10"/>
      <color rgb="FFFF0000"/>
      <name val="Arial"/>
      <family val="2"/>
      <charset val="238"/>
    </font>
    <font>
      <i/>
      <sz val="9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0" fillId="0" borderId="0" quotePrefix="1" applyFont="0" applyFill="0" applyBorder="0" applyAlignment="0">
      <protection locked="0"/>
    </xf>
    <xf numFmtId="9" fontId="10" fillId="0" borderId="0" quotePrefix="1" applyFont="0" applyFill="0" applyBorder="0" applyAlignment="0">
      <protection locked="0"/>
    </xf>
  </cellStyleXfs>
  <cellXfs count="402">
    <xf numFmtId="0" fontId="0" fillId="0" borderId="0" xfId="0"/>
    <xf numFmtId="0" fontId="0" fillId="0" borderId="0" xfId="0" applyAlignment="1"/>
    <xf numFmtId="0" fontId="9" fillId="0" borderId="11" xfId="0" applyFont="1" applyBorder="1" applyAlignment="1" applyProtection="1">
      <alignment vertical="center" wrapText="1" readingOrder="1"/>
      <protection locked="0"/>
    </xf>
    <xf numFmtId="0" fontId="9" fillId="0" borderId="5" xfId="0" applyFont="1" applyBorder="1" applyAlignment="1" applyProtection="1">
      <alignment vertical="center" wrapText="1" readingOrder="1"/>
      <protection locked="0"/>
    </xf>
    <xf numFmtId="0" fontId="12" fillId="9" borderId="0" xfId="0" applyFont="1" applyFill="1"/>
    <xf numFmtId="0" fontId="2" fillId="0" borderId="0" xfId="0" applyFont="1" applyFill="1" applyAlignment="1"/>
    <xf numFmtId="0" fontId="0" fillId="0" borderId="0" xfId="0" applyFill="1"/>
    <xf numFmtId="0" fontId="9" fillId="0" borderId="3" xfId="0" applyFont="1" applyBorder="1" applyAlignment="1" applyProtection="1">
      <alignment vertical="center" wrapText="1" readingOrder="1"/>
      <protection locked="0"/>
    </xf>
    <xf numFmtId="0" fontId="13" fillId="0" borderId="0" xfId="0" applyFont="1" applyAlignment="1">
      <alignment horizontal="right"/>
    </xf>
    <xf numFmtId="3" fontId="9" fillId="0" borderId="2" xfId="0" applyNumberFormat="1" applyFont="1" applyBorder="1" applyAlignment="1" applyProtection="1">
      <alignment vertical="center" wrapText="1" readingOrder="1"/>
      <protection locked="0"/>
    </xf>
    <xf numFmtId="3" fontId="9" fillId="0" borderId="15" xfId="0" applyNumberFormat="1" applyFont="1" applyBorder="1" applyAlignment="1" applyProtection="1">
      <alignment vertical="center" wrapText="1" readingOrder="1"/>
      <protection locked="0"/>
    </xf>
    <xf numFmtId="3" fontId="9" fillId="0" borderId="20" xfId="0" applyNumberFormat="1" applyFont="1" applyBorder="1" applyAlignment="1" applyProtection="1">
      <alignment vertical="center" wrapText="1" readingOrder="1"/>
      <protection locked="0"/>
    </xf>
    <xf numFmtId="3" fontId="9" fillId="0" borderId="16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Border="1" applyAlignment="1" applyProtection="1">
      <alignment horizontal="right" vertical="center" wrapText="1" shrinkToFit="1"/>
    </xf>
    <xf numFmtId="0" fontId="0" fillId="0" borderId="0" xfId="0" applyBorder="1"/>
    <xf numFmtId="3" fontId="14" fillId="0" borderId="0" xfId="0" applyNumberFormat="1" applyFont="1" applyFill="1" applyBorder="1"/>
    <xf numFmtId="0" fontId="8" fillId="14" borderId="15" xfId="0" applyFont="1" applyFill="1" applyBorder="1" applyAlignment="1" applyProtection="1">
      <alignment horizontal="center" vertical="center" wrapText="1" readingOrder="1"/>
      <protection locked="0"/>
    </xf>
    <xf numFmtId="0" fontId="8" fillId="14" borderId="19" xfId="0" applyFont="1" applyFill="1" applyBorder="1" applyAlignment="1" applyProtection="1">
      <alignment horizontal="center" vertical="center" wrapText="1" readingOrder="1"/>
      <protection locked="0"/>
    </xf>
    <xf numFmtId="0" fontId="3" fillId="14" borderId="26" xfId="0" applyFont="1" applyFill="1" applyBorder="1"/>
    <xf numFmtId="0" fontId="3" fillId="14" borderId="27" xfId="0" applyFont="1" applyFill="1" applyBorder="1"/>
    <xf numFmtId="0" fontId="0" fillId="0" borderId="32" xfId="0" applyBorder="1"/>
    <xf numFmtId="3" fontId="0" fillId="0" borderId="0" xfId="0" applyNumberFormat="1" applyBorder="1"/>
    <xf numFmtId="3" fontId="0" fillId="0" borderId="33" xfId="0" applyNumberFormat="1" applyBorder="1"/>
    <xf numFmtId="49" fontId="9" fillId="0" borderId="3" xfId="0" applyNumberFormat="1" applyFont="1" applyBorder="1" applyAlignment="1" applyProtection="1">
      <alignment vertical="center" wrapText="1" readingOrder="1"/>
      <protection locked="0"/>
    </xf>
    <xf numFmtId="0" fontId="9" fillId="0" borderId="22" xfId="0" applyFont="1" applyBorder="1" applyAlignment="1" applyProtection="1">
      <alignment vertical="center" wrapText="1" readingOrder="1"/>
      <protection locked="0"/>
    </xf>
    <xf numFmtId="3" fontId="11" fillId="14" borderId="8" xfId="0" applyNumberFormat="1" applyFont="1" applyFill="1" applyBorder="1" applyAlignment="1" applyProtection="1">
      <alignment vertical="center" wrapText="1" readingOrder="1"/>
      <protection locked="0"/>
    </xf>
    <xf numFmtId="49" fontId="9" fillId="0" borderId="5" xfId="0" applyNumberFormat="1" applyFont="1" applyBorder="1" applyAlignment="1" applyProtection="1">
      <alignment vertical="center" wrapText="1" readingOrder="1"/>
      <protection locked="0"/>
    </xf>
    <xf numFmtId="3" fontId="0" fillId="0" borderId="0" xfId="0" applyNumberFormat="1" applyAlignment="1"/>
    <xf numFmtId="3" fontId="5" fillId="0" borderId="0" xfId="1" applyNumberFormat="1" applyFont="1" applyFill="1" applyBorder="1" applyAlignment="1">
      <protection locked="0"/>
    </xf>
    <xf numFmtId="3" fontId="5" fillId="0" borderId="0" xfId="1" applyNumberFormat="1" applyFont="1" applyFill="1" applyBorder="1">
      <protection locked="0"/>
    </xf>
    <xf numFmtId="3" fontId="4" fillId="0" borderId="0" xfId="1" applyNumberFormat="1" applyFont="1" applyFill="1" applyBorder="1" applyAlignment="1">
      <alignment horizontal="right"/>
      <protection locked="0"/>
    </xf>
    <xf numFmtId="0" fontId="15" fillId="0" borderId="0" xfId="0" applyFont="1"/>
    <xf numFmtId="3" fontId="16" fillId="0" borderId="0" xfId="1" applyNumberFormat="1" applyFont="1" applyFill="1" applyBorder="1">
      <protection locked="0"/>
    </xf>
    <xf numFmtId="3" fontId="15" fillId="0" borderId="0" xfId="0" applyNumberFormat="1" applyFont="1"/>
    <xf numFmtId="3" fontId="14" fillId="0" borderId="0" xfId="0" applyNumberFormat="1" applyFont="1"/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0" fontId="9" fillId="0" borderId="29" xfId="0" applyFont="1" applyBorder="1" applyAlignment="1" applyProtection="1">
      <alignment vertical="center" wrapText="1" readingOrder="1"/>
      <protection locked="0"/>
    </xf>
    <xf numFmtId="0" fontId="9" fillId="0" borderId="31" xfId="0" applyFont="1" applyBorder="1" applyAlignment="1" applyProtection="1">
      <alignment vertical="center" wrapText="1" readingOrder="1"/>
      <protection locked="0"/>
    </xf>
    <xf numFmtId="0" fontId="9" fillId="0" borderId="34" xfId="0" applyFont="1" applyBorder="1" applyAlignment="1" applyProtection="1">
      <alignment vertical="center" wrapText="1" readingOrder="1"/>
      <protection locked="0"/>
    </xf>
    <xf numFmtId="0" fontId="9" fillId="0" borderId="42" xfId="0" applyFont="1" applyBorder="1" applyAlignment="1" applyProtection="1">
      <alignment vertical="center" wrapText="1" readingOrder="1"/>
      <protection locked="0"/>
    </xf>
    <xf numFmtId="3" fontId="9" fillId="0" borderId="30" xfId="0" applyNumberFormat="1" applyFont="1" applyBorder="1" applyAlignment="1" applyProtection="1">
      <alignment vertical="center" wrapText="1" readingOrder="1"/>
      <protection locked="0"/>
    </xf>
    <xf numFmtId="3" fontId="9" fillId="0" borderId="16" xfId="0" applyNumberFormat="1" applyFont="1" applyFill="1" applyBorder="1" applyAlignment="1" applyProtection="1">
      <alignment vertical="center" wrapText="1" readingOrder="1"/>
      <protection locked="0"/>
    </xf>
    <xf numFmtId="49" fontId="9" fillId="0" borderId="11" xfId="0" applyNumberFormat="1" applyFont="1" applyBorder="1" applyAlignment="1" applyProtection="1">
      <alignment vertical="center" wrapText="1" readingOrder="1"/>
      <protection locked="0"/>
    </xf>
    <xf numFmtId="3" fontId="9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11" fillId="14" borderId="8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0" borderId="0" xfId="0" applyFont="1"/>
    <xf numFmtId="3" fontId="0" fillId="0" borderId="0" xfId="0" applyNumberFormat="1"/>
    <xf numFmtId="49" fontId="9" fillId="0" borderId="42" xfId="0" applyNumberFormat="1" applyFont="1" applyBorder="1" applyAlignment="1" applyProtection="1">
      <alignment vertical="center" wrapText="1" readingOrder="1"/>
      <protection locked="0"/>
    </xf>
    <xf numFmtId="3" fontId="8" fillId="16" borderId="14" xfId="0" applyNumberFormat="1" applyFont="1" applyFill="1" applyBorder="1" applyAlignment="1" applyProtection="1">
      <alignment vertical="center" wrapText="1" readingOrder="1"/>
      <protection locked="0"/>
    </xf>
    <xf numFmtId="3" fontId="8" fillId="16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8" fillId="16" borderId="8" xfId="0" applyNumberFormat="1" applyFont="1" applyFill="1" applyBorder="1" applyAlignment="1" applyProtection="1">
      <alignment vertical="center" wrapText="1" readingOrder="1"/>
      <protection locked="0"/>
    </xf>
    <xf numFmtId="3" fontId="9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9" fillId="0" borderId="2" xfId="0" applyFont="1" applyFill="1" applyBorder="1" applyAlignment="1" applyProtection="1">
      <alignment vertical="center" wrapText="1" readingOrder="1"/>
      <protection locked="0"/>
    </xf>
    <xf numFmtId="3" fontId="9" fillId="0" borderId="2" xfId="0" applyNumberFormat="1" applyFont="1" applyFill="1" applyBorder="1" applyAlignment="1" applyProtection="1">
      <alignment vertical="center" wrapText="1" readingOrder="1"/>
      <protection locked="0"/>
    </xf>
    <xf numFmtId="3" fontId="9" fillId="0" borderId="15" xfId="0" applyNumberFormat="1" applyFont="1" applyFill="1" applyBorder="1" applyAlignment="1" applyProtection="1">
      <alignment vertical="center" wrapText="1" readingOrder="1"/>
      <protection locked="0"/>
    </xf>
    <xf numFmtId="0" fontId="9" fillId="0" borderId="6" xfId="0" applyFont="1" applyFill="1" applyBorder="1" applyAlignment="1" applyProtection="1">
      <alignment vertical="center" wrapText="1" readingOrder="1"/>
      <protection locked="0"/>
    </xf>
    <xf numFmtId="3" fontId="9" fillId="0" borderId="6" xfId="0" applyNumberFormat="1" applyFont="1" applyFill="1" applyBorder="1" applyAlignment="1" applyProtection="1">
      <alignment vertical="center" wrapText="1" readingOrder="1"/>
      <protection locked="0"/>
    </xf>
    <xf numFmtId="3" fontId="9" fillId="0" borderId="20" xfId="0" applyNumberFormat="1" applyFont="1" applyFill="1" applyBorder="1" applyAlignment="1" applyProtection="1">
      <alignment vertical="center" wrapText="1" readingOrder="1"/>
      <protection locked="0"/>
    </xf>
    <xf numFmtId="3" fontId="8" fillId="16" borderId="7" xfId="0" applyNumberFormat="1" applyFont="1" applyFill="1" applyBorder="1" applyAlignment="1" applyProtection="1">
      <alignment vertical="center" wrapText="1" readingOrder="1"/>
      <protection locked="0"/>
    </xf>
    <xf numFmtId="3" fontId="11" fillId="14" borderId="50" xfId="0" applyNumberFormat="1" applyFont="1" applyFill="1" applyBorder="1" applyAlignment="1" applyProtection="1">
      <alignment vertical="center" wrapText="1" readingOrder="1"/>
      <protection locked="0"/>
    </xf>
    <xf numFmtId="0" fontId="13" fillId="0" borderId="0" xfId="0" applyFont="1" applyFill="1"/>
    <xf numFmtId="0" fontId="17" fillId="0" borderId="0" xfId="0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Font="1" applyFill="1"/>
    <xf numFmtId="0" fontId="13" fillId="9" borderId="0" xfId="0" applyFont="1" applyFill="1"/>
    <xf numFmtId="49" fontId="9" fillId="0" borderId="9" xfId="0" applyNumberFormat="1" applyFont="1" applyFill="1" applyBorder="1" applyAlignment="1" applyProtection="1">
      <alignment vertical="center" wrapText="1" readingOrder="1"/>
      <protection locked="0"/>
    </xf>
    <xf numFmtId="3" fontId="9" fillId="0" borderId="10" xfId="0" applyNumberFormat="1" applyFont="1" applyFill="1" applyBorder="1" applyAlignment="1" applyProtection="1">
      <alignment vertical="center" wrapText="1" readingOrder="1"/>
      <protection locked="0"/>
    </xf>
    <xf numFmtId="3" fontId="11" fillId="14" borderId="50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0" xfId="0" applyFont="1" applyFill="1" applyBorder="1" applyAlignment="1" applyProtection="1">
      <alignment vertical="center" wrapText="1" readingOrder="1"/>
      <protection locked="0"/>
    </xf>
    <xf numFmtId="49" fontId="9" fillId="0" borderId="11" xfId="0" applyNumberFormat="1" applyFont="1" applyFill="1" applyBorder="1" applyAlignment="1" applyProtection="1">
      <alignment vertical="center" wrapText="1" readingOrder="1"/>
      <protection locked="0"/>
    </xf>
    <xf numFmtId="0" fontId="20" fillId="0" borderId="0" xfId="0" applyFont="1"/>
    <xf numFmtId="0" fontId="21" fillId="0" borderId="0" xfId="0" applyFont="1" applyAlignment="1">
      <alignment horizontal="right"/>
    </xf>
    <xf numFmtId="0" fontId="19" fillId="6" borderId="15" xfId="0" applyNumberFormat="1" applyFont="1" applyFill="1" applyBorder="1" applyAlignment="1" applyProtection="1">
      <alignment horizontal="center" vertical="center"/>
    </xf>
    <xf numFmtId="0" fontId="19" fillId="2" borderId="1" xfId="0" applyNumberFormat="1" applyFont="1" applyFill="1" applyBorder="1" applyAlignment="1" applyProtection="1">
      <alignment horizontal="center" vertical="center" wrapText="1" shrinkToFit="1"/>
    </xf>
    <xf numFmtId="0" fontId="19" fillId="2" borderId="19" xfId="0" applyNumberFormat="1" applyFont="1" applyFill="1" applyBorder="1" applyAlignment="1" applyProtection="1">
      <alignment horizontal="center" vertical="center" wrapText="1" shrinkToFit="1"/>
    </xf>
    <xf numFmtId="49" fontId="20" fillId="3" borderId="3" xfId="0" applyNumberFormat="1" applyFont="1" applyFill="1" applyBorder="1" applyAlignment="1" applyProtection="1">
      <alignment horizontal="left" vertical="center" wrapText="1" shrinkToFit="1"/>
    </xf>
    <xf numFmtId="49" fontId="20" fillId="3" borderId="4" xfId="0" applyNumberFormat="1" applyFont="1" applyFill="1" applyBorder="1" applyAlignment="1" applyProtection="1">
      <alignment vertical="center" wrapText="1" shrinkToFit="1"/>
    </xf>
    <xf numFmtId="3" fontId="20" fillId="3" borderId="4" xfId="0" applyNumberFormat="1" applyFont="1" applyFill="1" applyBorder="1" applyAlignment="1" applyProtection="1">
      <alignment horizontal="center" vertical="center" wrapText="1" shrinkToFit="1"/>
    </xf>
    <xf numFmtId="3" fontId="20" fillId="3" borderId="16" xfId="0" applyNumberFormat="1" applyFont="1" applyFill="1" applyBorder="1" applyAlignment="1" applyProtection="1">
      <alignment vertical="center" wrapText="1" shrinkToFit="1"/>
    </xf>
    <xf numFmtId="49" fontId="20" fillId="3" borderId="6" xfId="0" applyNumberFormat="1" applyFont="1" applyFill="1" applyBorder="1" applyAlignment="1" applyProtection="1">
      <alignment vertical="center" wrapText="1" shrinkToFit="1"/>
    </xf>
    <xf numFmtId="3" fontId="20" fillId="3" borderId="24" xfId="0" applyNumberFormat="1" applyFont="1" applyFill="1" applyBorder="1" applyAlignment="1" applyProtection="1">
      <alignment vertical="center" wrapText="1" shrinkToFit="1"/>
    </xf>
    <xf numFmtId="49" fontId="21" fillId="3" borderId="2" xfId="0" applyNumberFormat="1" applyFont="1" applyFill="1" applyBorder="1" applyAlignment="1" applyProtection="1">
      <alignment vertical="center" wrapText="1" shrinkToFit="1"/>
    </xf>
    <xf numFmtId="3" fontId="21" fillId="3" borderId="4" xfId="0" applyNumberFormat="1" applyFont="1" applyFill="1" applyBorder="1" applyAlignment="1" applyProtection="1">
      <alignment horizontal="center" vertical="center" wrapText="1" shrinkToFit="1"/>
    </xf>
    <xf numFmtId="3" fontId="21" fillId="3" borderId="15" xfId="0" applyNumberFormat="1" applyFont="1" applyFill="1" applyBorder="1" applyAlignment="1" applyProtection="1">
      <alignment vertical="center" wrapText="1" shrinkToFit="1"/>
    </xf>
    <xf numFmtId="3" fontId="21" fillId="3" borderId="20" xfId="0" applyNumberFormat="1" applyFont="1" applyFill="1" applyBorder="1" applyAlignment="1" applyProtection="1">
      <alignment vertical="center" wrapText="1" shrinkToFit="1"/>
    </xf>
    <xf numFmtId="49" fontId="21" fillId="3" borderId="6" xfId="0" applyNumberFormat="1" applyFont="1" applyFill="1" applyBorder="1" applyAlignment="1" applyProtection="1">
      <alignment vertical="center" wrapText="1" shrinkToFit="1"/>
    </xf>
    <xf numFmtId="3" fontId="19" fillId="4" borderId="8" xfId="0" applyNumberFormat="1" applyFont="1" applyFill="1" applyBorder="1"/>
    <xf numFmtId="3" fontId="19" fillId="4" borderId="7" xfId="0" applyNumberFormat="1" applyFont="1" applyFill="1" applyBorder="1"/>
    <xf numFmtId="3" fontId="19" fillId="4" borderId="7" xfId="0" applyNumberFormat="1" applyFont="1" applyFill="1" applyBorder="1" applyAlignment="1">
      <alignment horizontal="center"/>
    </xf>
    <xf numFmtId="49" fontId="20" fillId="0" borderId="9" xfId="0" applyNumberFormat="1" applyFont="1" applyFill="1" applyBorder="1" applyAlignment="1" applyProtection="1">
      <alignment horizontal="left" vertical="center" wrapText="1" shrinkToFit="1"/>
    </xf>
    <xf numFmtId="0" fontId="20" fillId="0" borderId="10" xfId="0" applyNumberFormat="1" applyFont="1" applyFill="1" applyBorder="1" applyAlignment="1" applyProtection="1">
      <alignment horizontal="left" vertical="center" wrapText="1" shrinkToFit="1"/>
    </xf>
    <xf numFmtId="3" fontId="20" fillId="0" borderId="10" xfId="0" applyNumberFormat="1" applyFont="1" applyFill="1" applyBorder="1" applyAlignment="1" applyProtection="1">
      <alignment horizontal="right" vertical="center" wrapText="1" shrinkToFit="1"/>
    </xf>
    <xf numFmtId="3" fontId="20" fillId="3" borderId="4" xfId="0" applyNumberFormat="1" applyFont="1" applyFill="1" applyBorder="1" applyAlignment="1" applyProtection="1">
      <alignment horizontal="right" vertical="center" wrapText="1" shrinkToFit="1"/>
    </xf>
    <xf numFmtId="3" fontId="20" fillId="0" borderId="17" xfId="0" applyNumberFormat="1" applyFont="1" applyFill="1" applyBorder="1" applyAlignment="1" applyProtection="1">
      <alignment horizontal="right" vertical="center" wrapText="1" shrinkToFit="1"/>
    </xf>
    <xf numFmtId="49" fontId="20" fillId="0" borderId="3" xfId="0" applyNumberFormat="1" applyFont="1" applyFill="1" applyBorder="1" applyAlignment="1" applyProtection="1">
      <alignment horizontal="left" vertical="center" wrapText="1" shrinkToFit="1"/>
    </xf>
    <xf numFmtId="0" fontId="20" fillId="0" borderId="4" xfId="0" applyNumberFormat="1" applyFont="1" applyFill="1" applyBorder="1" applyAlignment="1" applyProtection="1">
      <alignment horizontal="left" vertical="center" wrapText="1" shrinkToFit="1"/>
    </xf>
    <xf numFmtId="3" fontId="20" fillId="0" borderId="4" xfId="0" applyNumberFormat="1" applyFont="1" applyFill="1" applyBorder="1" applyAlignment="1" applyProtection="1">
      <alignment horizontal="right" vertical="center" wrapText="1" shrinkToFit="1"/>
    </xf>
    <xf numFmtId="3" fontId="20" fillId="0" borderId="16" xfId="0" applyNumberFormat="1" applyFont="1" applyFill="1" applyBorder="1" applyAlignment="1" applyProtection="1">
      <alignment horizontal="right" vertical="center" wrapText="1" shrinkToFit="1"/>
    </xf>
    <xf numFmtId="3" fontId="20" fillId="3" borderId="16" xfId="0" applyNumberFormat="1" applyFont="1" applyFill="1" applyBorder="1" applyAlignment="1" applyProtection="1">
      <alignment horizontal="right" vertical="center" wrapText="1" shrinkToFit="1"/>
    </xf>
    <xf numFmtId="0" fontId="19" fillId="0" borderId="0" xfId="0" applyFont="1" applyFill="1" applyBorder="1" applyAlignment="1">
      <alignment horizontal="center"/>
    </xf>
    <xf numFmtId="3" fontId="19" fillId="0" borderId="0" xfId="0" applyNumberFormat="1" applyFont="1" applyFill="1" applyBorder="1"/>
    <xf numFmtId="3" fontId="19" fillId="0" borderId="0" xfId="0" applyNumberFormat="1" applyFont="1" applyFill="1" applyBorder="1" applyAlignment="1">
      <alignment horizontal="center"/>
    </xf>
    <xf numFmtId="3" fontId="19" fillId="4" borderId="8" xfId="0" applyNumberFormat="1" applyFont="1" applyFill="1" applyBorder="1" applyAlignment="1">
      <alignment horizontal="center"/>
    </xf>
    <xf numFmtId="0" fontId="22" fillId="13" borderId="17" xfId="0" applyNumberFormat="1" applyFont="1" applyFill="1" applyBorder="1" applyAlignment="1" applyProtection="1">
      <alignment horizontal="center" vertical="center"/>
    </xf>
    <xf numFmtId="0" fontId="22" fillId="10" borderId="1" xfId="0" applyNumberFormat="1" applyFont="1" applyFill="1" applyBorder="1" applyAlignment="1" applyProtection="1">
      <alignment horizontal="center" vertical="center" wrapText="1" shrinkToFit="1"/>
    </xf>
    <xf numFmtId="49" fontId="23" fillId="3" borderId="3" xfId="0" applyNumberFormat="1" applyFont="1" applyFill="1" applyBorder="1" applyAlignment="1" applyProtection="1">
      <alignment vertical="center" wrapText="1" shrinkToFit="1"/>
    </xf>
    <xf numFmtId="49" fontId="23" fillId="0" borderId="4" xfId="0" applyNumberFormat="1" applyFont="1" applyFill="1" applyBorder="1" applyAlignment="1" applyProtection="1">
      <alignment horizontal="left" vertical="center" wrapText="1" shrinkToFit="1"/>
    </xf>
    <xf numFmtId="3" fontId="23" fillId="0" borderId="30" xfId="0" applyNumberFormat="1" applyFont="1" applyFill="1" applyBorder="1" applyAlignment="1" applyProtection="1">
      <alignment horizontal="right" vertical="center" wrapText="1" shrinkToFit="1"/>
    </xf>
    <xf numFmtId="3" fontId="23" fillId="0" borderId="16" xfId="0" applyNumberFormat="1" applyFont="1" applyFill="1" applyBorder="1" applyAlignment="1" applyProtection="1">
      <alignment horizontal="right" vertical="center" wrapText="1" shrinkToFit="1"/>
    </xf>
    <xf numFmtId="49" fontId="23" fillId="3" borderId="11" xfId="0" applyNumberFormat="1" applyFont="1" applyFill="1" applyBorder="1" applyAlignment="1" applyProtection="1">
      <alignment vertical="center" wrapText="1" shrinkToFit="1"/>
    </xf>
    <xf numFmtId="49" fontId="23" fillId="0" borderId="2" xfId="0" applyNumberFormat="1" applyFont="1" applyFill="1" applyBorder="1" applyAlignment="1" applyProtection="1">
      <alignment horizontal="left" vertical="center" wrapText="1" shrinkToFit="1"/>
    </xf>
    <xf numFmtId="3" fontId="23" fillId="0" borderId="15" xfId="0" applyNumberFormat="1" applyFont="1" applyFill="1" applyBorder="1" applyAlignment="1" applyProtection="1">
      <alignment horizontal="right" vertical="center" wrapText="1" shrinkToFit="1"/>
    </xf>
    <xf numFmtId="49" fontId="23" fillId="3" borderId="29" xfId="0" applyNumberFormat="1" applyFont="1" applyFill="1" applyBorder="1" applyAlignment="1" applyProtection="1">
      <alignment horizontal="left" vertical="center" wrapText="1" shrinkToFit="1"/>
    </xf>
    <xf numFmtId="3" fontId="23" fillId="3" borderId="29" xfId="0" applyNumberFormat="1" applyFont="1" applyFill="1" applyBorder="1" applyAlignment="1" applyProtection="1">
      <alignment horizontal="right" vertical="center" wrapText="1" shrinkToFit="1"/>
    </xf>
    <xf numFmtId="3" fontId="23" fillId="0" borderId="29" xfId="0" applyNumberFormat="1" applyFont="1" applyFill="1" applyBorder="1" applyAlignment="1" applyProtection="1">
      <alignment horizontal="right" vertical="center" wrapText="1" shrinkToFit="1"/>
    </xf>
    <xf numFmtId="49" fontId="23" fillId="0" borderId="29" xfId="0" applyNumberFormat="1" applyFont="1" applyFill="1" applyBorder="1" applyAlignment="1" applyProtection="1">
      <alignment horizontal="left" vertical="center" wrapText="1" shrinkToFit="1"/>
    </xf>
    <xf numFmtId="49" fontId="23" fillId="0" borderId="11" xfId="0" applyNumberFormat="1" applyFont="1" applyFill="1" applyBorder="1" applyAlignment="1" applyProtection="1">
      <alignment vertical="center" wrapText="1" shrinkToFit="1"/>
    </xf>
    <xf numFmtId="49" fontId="23" fillId="0" borderId="21" xfId="0" applyNumberFormat="1" applyFont="1" applyFill="1" applyBorder="1" applyAlignment="1" applyProtection="1">
      <alignment horizontal="left" vertical="center" wrapText="1" shrinkToFit="1"/>
    </xf>
    <xf numFmtId="49" fontId="23" fillId="0" borderId="12" xfId="0" applyNumberFormat="1" applyFont="1" applyFill="1" applyBorder="1" applyAlignment="1" applyProtection="1">
      <alignment horizontal="left" vertical="center" wrapText="1" shrinkToFit="1"/>
    </xf>
    <xf numFmtId="49" fontId="23" fillId="0" borderId="18" xfId="0" applyNumberFormat="1" applyFont="1" applyFill="1" applyBorder="1" applyAlignment="1" applyProtection="1">
      <alignment horizontal="left" vertical="center" wrapText="1" shrinkToFit="1"/>
    </xf>
    <xf numFmtId="49" fontId="23" fillId="0" borderId="1" xfId="0" applyNumberFormat="1" applyFont="1" applyFill="1" applyBorder="1" applyAlignment="1" applyProtection="1">
      <alignment horizontal="left" vertical="center" wrapText="1" shrinkToFit="1"/>
    </xf>
    <xf numFmtId="0" fontId="23" fillId="0" borderId="0" xfId="0" applyFont="1"/>
    <xf numFmtId="3" fontId="22" fillId="0" borderId="0" xfId="0" applyNumberFormat="1" applyFont="1" applyBorder="1" applyAlignment="1">
      <alignment horizontal="center" vertical="center"/>
    </xf>
    <xf numFmtId="0" fontId="25" fillId="0" borderId="0" xfId="0" applyFont="1" applyAlignment="1">
      <alignment horizontal="right"/>
    </xf>
    <xf numFmtId="3" fontId="23" fillId="0" borderId="4" xfId="0" applyNumberFormat="1" applyFont="1" applyBorder="1"/>
    <xf numFmtId="0" fontId="23" fillId="0" borderId="4" xfId="0" applyFont="1" applyBorder="1"/>
    <xf numFmtId="3" fontId="23" fillId="0" borderId="2" xfId="2" applyNumberFormat="1" applyFont="1" applyFill="1" applyBorder="1" applyAlignment="1">
      <alignment horizontal="center" vertical="center"/>
      <protection locked="0"/>
    </xf>
    <xf numFmtId="0" fontId="23" fillId="0" borderId="2" xfId="0" applyFont="1" applyBorder="1"/>
    <xf numFmtId="3" fontId="23" fillId="0" borderId="2" xfId="1" applyNumberFormat="1" applyFont="1" applyBorder="1" applyAlignment="1">
      <alignment horizontal="right" vertical="center"/>
      <protection locked="0"/>
    </xf>
    <xf numFmtId="3" fontId="23" fillId="0" borderId="2" xfId="0" applyNumberFormat="1" applyFont="1" applyBorder="1"/>
    <xf numFmtId="49" fontId="24" fillId="0" borderId="14" xfId="0" applyNumberFormat="1" applyFont="1" applyBorder="1" applyAlignment="1">
      <alignment horizontal="right"/>
    </xf>
    <xf numFmtId="0" fontId="22" fillId="0" borderId="7" xfId="0" applyFont="1" applyBorder="1"/>
    <xf numFmtId="3" fontId="23" fillId="0" borderId="45" xfId="2" applyNumberFormat="1" applyFont="1" applyFill="1" applyBorder="1" applyAlignment="1">
      <alignment horizontal="center" vertical="center"/>
      <protection locked="0"/>
    </xf>
    <xf numFmtId="3" fontId="22" fillId="0" borderId="8" xfId="1" applyNumberFormat="1" applyFont="1" applyBorder="1" applyAlignment="1">
      <alignment horizontal="right"/>
      <protection locked="0"/>
    </xf>
    <xf numFmtId="3" fontId="22" fillId="0" borderId="7" xfId="0" applyNumberFormat="1" applyFont="1" applyBorder="1"/>
    <xf numFmtId="3" fontId="23" fillId="0" borderId="23" xfId="0" applyNumberFormat="1" applyFont="1" applyBorder="1"/>
    <xf numFmtId="3" fontId="22" fillId="15" borderId="7" xfId="1" applyNumberFormat="1" applyFont="1" applyFill="1" applyBorder="1">
      <protection locked="0"/>
    </xf>
    <xf numFmtId="3" fontId="22" fillId="15" borderId="38" xfId="1" applyNumberFormat="1" applyFont="1" applyFill="1" applyBorder="1">
      <protection locked="0"/>
    </xf>
    <xf numFmtId="3" fontId="22" fillId="15" borderId="38" xfId="1" applyNumberFormat="1" applyFont="1" applyFill="1" applyBorder="1" applyAlignment="1">
      <alignment horizontal="center"/>
      <protection locked="0"/>
    </xf>
    <xf numFmtId="0" fontId="9" fillId="0" borderId="29" xfId="0" applyFont="1" applyFill="1" applyBorder="1" applyAlignment="1" applyProtection="1">
      <alignment vertical="center" wrapText="1" readingOrder="1"/>
      <protection locked="0"/>
    </xf>
    <xf numFmtId="0" fontId="19" fillId="2" borderId="1" xfId="0" applyNumberFormat="1" applyFont="1" applyFill="1" applyBorder="1" applyAlignment="1" applyProtection="1">
      <alignment horizontal="center" vertical="center" wrapText="1" shrinkToFit="1"/>
    </xf>
    <xf numFmtId="3" fontId="8" fillId="16" borderId="38" xfId="0" applyNumberFormat="1" applyFont="1" applyFill="1" applyBorder="1" applyAlignment="1" applyProtection="1">
      <alignment horizontal="center" vertical="center" wrapText="1" readingOrder="1"/>
      <protection locked="0"/>
    </xf>
    <xf numFmtId="3" fontId="8" fillId="16" borderId="25" xfId="0" applyNumberFormat="1" applyFont="1" applyFill="1" applyBorder="1" applyAlignment="1" applyProtection="1">
      <alignment vertical="center" wrapText="1" readingOrder="1"/>
      <protection locked="0"/>
    </xf>
    <xf numFmtId="3" fontId="9" fillId="0" borderId="10" xfId="0" applyNumberFormat="1" applyFont="1" applyFill="1" applyBorder="1" applyAlignment="1" applyProtection="1">
      <alignment horizontal="center" vertical="center" wrapText="1" readingOrder="1"/>
      <protection locked="0"/>
    </xf>
    <xf numFmtId="3" fontId="9" fillId="0" borderId="17" xfId="0" applyNumberFormat="1" applyFont="1" applyFill="1" applyBorder="1" applyAlignment="1" applyProtection="1">
      <alignment vertical="center" wrapText="1" readingOrder="1"/>
      <protection locked="0"/>
    </xf>
    <xf numFmtId="0" fontId="13" fillId="0" borderId="0" xfId="0" applyFont="1" applyAlignment="1">
      <alignment horizontal="center"/>
    </xf>
    <xf numFmtId="49" fontId="25" fillId="0" borderId="3" xfId="0" applyNumberFormat="1" applyFont="1" applyBorder="1" applyAlignment="1">
      <alignment horizontal="right"/>
    </xf>
    <xf numFmtId="49" fontId="25" fillId="0" borderId="11" xfId="0" applyNumberFormat="1" applyFont="1" applyBorder="1" applyAlignment="1">
      <alignment horizontal="right"/>
    </xf>
    <xf numFmtId="0" fontId="19" fillId="2" borderId="1" xfId="0" applyNumberFormat="1" applyFont="1" applyFill="1" applyBorder="1" applyAlignment="1" applyProtection="1">
      <alignment horizontal="center" vertical="center" wrapText="1" shrinkToFit="1"/>
    </xf>
    <xf numFmtId="0" fontId="22" fillId="10" borderId="1" xfId="0" applyNumberFormat="1" applyFont="1" applyFill="1" applyBorder="1" applyAlignment="1" applyProtection="1">
      <alignment horizontal="center" vertical="center" wrapText="1" shrinkToFit="1"/>
    </xf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3" fontId="23" fillId="0" borderId="31" xfId="0" applyNumberFormat="1" applyFont="1" applyBorder="1"/>
    <xf numFmtId="3" fontId="23" fillId="0" borderId="46" xfId="0" applyNumberFormat="1" applyFont="1" applyBorder="1"/>
    <xf numFmtId="3" fontId="20" fillId="3" borderId="23" xfId="0" applyNumberFormat="1" applyFont="1" applyFill="1" applyBorder="1" applyAlignment="1" applyProtection="1">
      <alignment horizontal="right" vertical="center" wrapText="1" shrinkToFit="1"/>
    </xf>
    <xf numFmtId="3" fontId="21" fillId="3" borderId="2" xfId="0" applyNumberFormat="1" applyFont="1" applyFill="1" applyBorder="1" applyAlignment="1" applyProtection="1">
      <alignment horizontal="right" vertical="center" wrapText="1" shrinkToFit="1"/>
    </xf>
    <xf numFmtId="3" fontId="21" fillId="3" borderId="6" xfId="0" applyNumberFormat="1" applyFont="1" applyFill="1" applyBorder="1" applyAlignment="1" applyProtection="1">
      <alignment horizontal="right" vertical="center" wrapText="1" shrinkToFit="1"/>
    </xf>
    <xf numFmtId="0" fontId="19" fillId="2" borderId="37" xfId="0" applyNumberFormat="1" applyFont="1" applyFill="1" applyBorder="1" applyAlignment="1" applyProtection="1">
      <alignment horizontal="center" vertical="center" wrapText="1" shrinkToFit="1"/>
    </xf>
    <xf numFmtId="3" fontId="24" fillId="12" borderId="38" xfId="0" applyNumberFormat="1" applyFont="1" applyFill="1" applyBorder="1" applyAlignment="1" applyProtection="1">
      <alignment horizontal="right" vertical="center" wrapText="1" shrinkToFit="1"/>
    </xf>
    <xf numFmtId="0" fontId="8" fillId="14" borderId="37" xfId="0" applyFont="1" applyFill="1" applyBorder="1" applyAlignment="1" applyProtection="1">
      <alignment horizontal="center" vertical="center" wrapText="1" readingOrder="1"/>
      <protection locked="0"/>
    </xf>
    <xf numFmtId="3" fontId="9" fillId="0" borderId="29" xfId="0" applyNumberFormat="1" applyFont="1" applyBorder="1" applyAlignment="1" applyProtection="1">
      <alignment vertical="center" wrapText="1" readingOrder="1"/>
      <protection locked="0"/>
    </xf>
    <xf numFmtId="3" fontId="9" fillId="0" borderId="29" xfId="0" applyNumberFormat="1" applyFont="1" applyFill="1" applyBorder="1" applyAlignment="1" applyProtection="1">
      <alignment vertical="center" wrapText="1" readingOrder="1"/>
      <protection locked="0"/>
    </xf>
    <xf numFmtId="3" fontId="13" fillId="0" borderId="0" xfId="0" applyNumberFormat="1" applyFont="1"/>
    <xf numFmtId="1" fontId="22" fillId="15" borderId="41" xfId="2" applyNumberFormat="1" applyFont="1" applyFill="1" applyBorder="1" applyAlignment="1">
      <alignment horizontal="center" vertical="center" wrapText="1"/>
      <protection locked="0"/>
    </xf>
    <xf numFmtId="0" fontId="19" fillId="2" borderId="1" xfId="0" applyNumberFormat="1" applyFont="1" applyFill="1" applyBorder="1" applyAlignment="1" applyProtection="1">
      <alignment horizontal="center" vertical="center" wrapText="1" shrinkToFit="1"/>
    </xf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0" fontId="26" fillId="0" borderId="0" xfId="0" applyFont="1"/>
    <xf numFmtId="0" fontId="20" fillId="0" borderId="10" xfId="0" applyNumberFormat="1" applyFont="1" applyFill="1" applyBorder="1" applyAlignment="1" applyProtection="1">
      <alignment horizontal="right" vertical="center" wrapText="1" shrinkToFit="1"/>
    </xf>
    <xf numFmtId="49" fontId="23" fillId="3" borderId="22" xfId="0" applyNumberFormat="1" applyFont="1" applyFill="1" applyBorder="1" applyAlignment="1" applyProtection="1">
      <alignment vertical="center" wrapText="1" shrinkToFit="1"/>
    </xf>
    <xf numFmtId="49" fontId="23" fillId="0" borderId="23" xfId="0" applyNumberFormat="1" applyFont="1" applyFill="1" applyBorder="1" applyAlignment="1" applyProtection="1">
      <alignment horizontal="left" vertical="center" wrapText="1" shrinkToFit="1"/>
    </xf>
    <xf numFmtId="3" fontId="23" fillId="0" borderId="15" xfId="1" applyNumberFormat="1" applyFont="1" applyBorder="1">
      <protection locked="0"/>
    </xf>
    <xf numFmtId="0" fontId="19" fillId="2" borderId="34" xfId="0" applyNumberFormat="1" applyFont="1" applyFill="1" applyBorder="1" applyAlignment="1" applyProtection="1">
      <alignment horizontal="center" vertical="center" wrapText="1" shrinkToFit="1"/>
    </xf>
    <xf numFmtId="0" fontId="8" fillId="14" borderId="34" xfId="0" applyFont="1" applyFill="1" applyBorder="1" applyAlignment="1" applyProtection="1">
      <alignment horizontal="center" vertical="center" wrapText="1" readingOrder="1"/>
      <protection locked="0"/>
    </xf>
    <xf numFmtId="0" fontId="13" fillId="0" borderId="0" xfId="0" applyFont="1" applyAlignment="1"/>
    <xf numFmtId="3" fontId="27" fillId="3" borderId="0" xfId="0" applyNumberFormat="1" applyFont="1" applyFill="1" applyBorder="1" applyAlignment="1" applyProtection="1">
      <alignment horizontal="right" vertical="center" wrapText="1" shrinkToFit="1"/>
    </xf>
    <xf numFmtId="3" fontId="23" fillId="0" borderId="34" xfId="0" applyNumberFormat="1" applyFont="1" applyBorder="1"/>
    <xf numFmtId="0" fontId="22" fillId="10" borderId="1" xfId="0" applyNumberFormat="1" applyFont="1" applyFill="1" applyBorder="1" applyAlignment="1" applyProtection="1">
      <alignment horizontal="center" vertical="center" wrapText="1" shrinkToFit="1"/>
    </xf>
    <xf numFmtId="0" fontId="8" fillId="14" borderId="31" xfId="0" applyFont="1" applyFill="1" applyBorder="1" applyAlignment="1" applyProtection="1">
      <alignment horizontal="center" vertical="center" wrapText="1" readingOrder="1"/>
      <protection locked="0"/>
    </xf>
    <xf numFmtId="3" fontId="19" fillId="4" borderId="38" xfId="0" applyNumberFormat="1" applyFont="1" applyFill="1" applyBorder="1" applyAlignment="1">
      <alignment horizontal="center"/>
    </xf>
    <xf numFmtId="0" fontId="22" fillId="10" borderId="1" xfId="0" applyNumberFormat="1" applyFont="1" applyFill="1" applyBorder="1" applyAlignment="1" applyProtection="1">
      <alignment horizontal="center" vertical="center" wrapText="1" shrinkToFit="1"/>
    </xf>
    <xf numFmtId="49" fontId="9" fillId="0" borderId="32" xfId="0" applyNumberFormat="1" applyFont="1" applyBorder="1" applyAlignment="1" applyProtection="1">
      <alignment vertical="center" wrapText="1" readingOrder="1"/>
      <protection locked="0"/>
    </xf>
    <xf numFmtId="3" fontId="9" fillId="0" borderId="23" xfId="0" applyNumberFormat="1" applyFont="1" applyBorder="1" applyAlignment="1" applyProtection="1">
      <alignment horizontal="center" vertical="center" wrapText="1" readingOrder="1"/>
      <protection locked="0"/>
    </xf>
    <xf numFmtId="49" fontId="9" fillId="0" borderId="34" xfId="0" applyNumberFormat="1" applyFont="1" applyBorder="1" applyAlignment="1" applyProtection="1">
      <alignment vertical="center" wrapText="1" readingOrder="1"/>
      <protection locked="0"/>
    </xf>
    <xf numFmtId="49" fontId="9" fillId="0" borderId="1" xfId="0" applyNumberFormat="1" applyFont="1" applyBorder="1" applyAlignment="1" applyProtection="1">
      <alignment vertical="center" wrapText="1" readingOrder="1"/>
      <protection locked="0"/>
    </xf>
    <xf numFmtId="49" fontId="9" fillId="0" borderId="18" xfId="0" applyNumberFormat="1" applyFont="1" applyBorder="1" applyAlignment="1" applyProtection="1">
      <alignment vertical="center" wrapText="1" readingOrder="1"/>
      <protection locked="0"/>
    </xf>
    <xf numFmtId="0" fontId="0" fillId="0" borderId="2" xfId="0" applyBorder="1"/>
    <xf numFmtId="49" fontId="9" fillId="0" borderId="9" xfId="0" applyNumberFormat="1" applyFont="1" applyBorder="1" applyAlignment="1" applyProtection="1">
      <alignment vertical="center" wrapText="1" readingOrder="1"/>
      <protection locked="0"/>
    </xf>
    <xf numFmtId="3" fontId="23" fillId="0" borderId="4" xfId="0" applyNumberFormat="1" applyFont="1" applyFill="1" applyBorder="1" applyAlignment="1" applyProtection="1">
      <alignment horizontal="right" vertical="center" wrapText="1" shrinkToFit="1"/>
    </xf>
    <xf numFmtId="3" fontId="9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49" fontId="25" fillId="0" borderId="44" xfId="1" applyNumberFormat="1" applyFont="1" applyBorder="1" applyAlignment="1">
      <alignment horizontal="right"/>
      <protection locked="0"/>
    </xf>
    <xf numFmtId="49" fontId="24" fillId="0" borderId="39" xfId="1" applyNumberFormat="1" applyFont="1" applyBorder="1" applyAlignment="1">
      <alignment horizontal="center"/>
      <protection locked="0"/>
    </xf>
    <xf numFmtId="1" fontId="22" fillId="15" borderId="50" xfId="2" applyNumberFormat="1" applyFont="1" applyFill="1" applyBorder="1" applyAlignment="1">
      <alignment horizontal="center" vertical="center" wrapText="1"/>
      <protection locked="0"/>
    </xf>
    <xf numFmtId="3" fontId="23" fillId="0" borderId="16" xfId="2" applyNumberFormat="1" applyFont="1" applyBorder="1">
      <protection locked="0"/>
    </xf>
    <xf numFmtId="3" fontId="23" fillId="0" borderId="15" xfId="2" applyNumberFormat="1" applyFont="1" applyBorder="1">
      <protection locked="0"/>
    </xf>
    <xf numFmtId="49" fontId="25" fillId="0" borderId="48" xfId="0" applyNumberFormat="1" applyFont="1" applyBorder="1" applyAlignment="1">
      <alignment horizontal="right"/>
    </xf>
    <xf numFmtId="0" fontId="23" fillId="0" borderId="49" xfId="0" applyFont="1" applyBorder="1"/>
    <xf numFmtId="3" fontId="23" fillId="0" borderId="49" xfId="1" applyNumberFormat="1" applyFont="1" applyBorder="1" applyAlignment="1">
      <alignment horizontal="right" vertical="center"/>
      <protection locked="0"/>
    </xf>
    <xf numFmtId="3" fontId="23" fillId="0" borderId="38" xfId="2" applyNumberFormat="1" applyFont="1" applyFill="1" applyBorder="1" applyAlignment="1">
      <alignment horizontal="center" vertical="center"/>
      <protection locked="0"/>
    </xf>
    <xf numFmtId="3" fontId="23" fillId="0" borderId="50" xfId="1" applyNumberFormat="1" applyFont="1" applyBorder="1">
      <protection locked="0"/>
    </xf>
    <xf numFmtId="3" fontId="23" fillId="0" borderId="23" xfId="1" applyNumberFormat="1" applyFont="1" applyBorder="1" applyAlignment="1">
      <alignment horizontal="right" vertical="center"/>
      <protection locked="0"/>
    </xf>
    <xf numFmtId="3" fontId="23" fillId="0" borderId="23" xfId="2" applyNumberFormat="1" applyFont="1" applyFill="1" applyBorder="1" applyAlignment="1">
      <alignment horizontal="center" vertical="center"/>
      <protection locked="0"/>
    </xf>
    <xf numFmtId="0" fontId="23" fillId="0" borderId="10" xfId="0" applyFont="1" applyBorder="1"/>
    <xf numFmtId="3" fontId="23" fillId="0" borderId="10" xfId="0" applyNumberFormat="1" applyFont="1" applyBorder="1"/>
    <xf numFmtId="3" fontId="23" fillId="0" borderId="45" xfId="1" applyNumberFormat="1" applyFont="1" applyBorder="1">
      <protection locked="0"/>
    </xf>
    <xf numFmtId="3" fontId="23" fillId="0" borderId="10" xfId="1" applyNumberFormat="1" applyFont="1" applyBorder="1" applyAlignment="1">
      <alignment horizontal="right" vertical="center"/>
      <protection locked="0"/>
    </xf>
    <xf numFmtId="3" fontId="23" fillId="0" borderId="10" xfId="2" applyNumberFormat="1" applyFont="1" applyFill="1" applyBorder="1" applyAlignment="1">
      <alignment horizontal="center" vertical="center"/>
      <protection locked="0"/>
    </xf>
    <xf numFmtId="3" fontId="23" fillId="0" borderId="17" xfId="1" applyNumberFormat="1" applyFont="1" applyBorder="1">
      <protection locked="0"/>
    </xf>
    <xf numFmtId="49" fontId="25" fillId="0" borderId="9" xfId="0" applyNumberFormat="1" applyFont="1" applyBorder="1" applyAlignment="1">
      <alignment horizontal="right"/>
    </xf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0" fontId="19" fillId="2" borderId="1" xfId="0" applyNumberFormat="1" applyFont="1" applyFill="1" applyBorder="1" applyAlignment="1" applyProtection="1">
      <alignment horizontal="center" vertical="center" wrapText="1" shrinkToFit="1"/>
    </xf>
    <xf numFmtId="0" fontId="8" fillId="16" borderId="26" xfId="0" applyFont="1" applyFill="1" applyBorder="1" applyAlignment="1" applyProtection="1">
      <alignment vertical="center" wrapText="1" readingOrder="1"/>
      <protection locked="0"/>
    </xf>
    <xf numFmtId="3" fontId="23" fillId="0" borderId="37" xfId="0" applyNumberFormat="1" applyFont="1" applyFill="1" applyBorder="1" applyAlignment="1" applyProtection="1">
      <alignment horizontal="right" vertical="center" wrapText="1" shrinkToFit="1"/>
    </xf>
    <xf numFmtId="3" fontId="24" fillId="12" borderId="28" xfId="0" applyNumberFormat="1" applyFont="1" applyFill="1" applyBorder="1" applyAlignment="1" applyProtection="1">
      <alignment horizontal="right" vertical="center" wrapText="1" shrinkToFit="1"/>
    </xf>
    <xf numFmtId="3" fontId="23" fillId="0" borderId="55" xfId="0" applyNumberFormat="1" applyFont="1" applyFill="1" applyBorder="1" applyAlignment="1" applyProtection="1">
      <alignment horizontal="right" vertical="center" wrapText="1" shrinkToFit="1"/>
    </xf>
    <xf numFmtId="3" fontId="23" fillId="0" borderId="10" xfId="0" applyNumberFormat="1" applyFont="1" applyFill="1" applyBorder="1" applyAlignment="1" applyProtection="1">
      <alignment horizontal="right" vertical="center" wrapText="1" shrinkToFit="1"/>
    </xf>
    <xf numFmtId="3" fontId="23" fillId="0" borderId="2" xfId="0" applyNumberFormat="1" applyFont="1" applyFill="1" applyBorder="1" applyAlignment="1" applyProtection="1">
      <alignment horizontal="right" vertical="center" wrapText="1" shrinkToFit="1"/>
    </xf>
    <xf numFmtId="3" fontId="11" fillId="14" borderId="28" xfId="0" applyNumberFormat="1" applyFont="1" applyFill="1" applyBorder="1" applyAlignment="1" applyProtection="1">
      <alignment vertical="center" wrapText="1" readingOrder="1"/>
      <protection locked="0"/>
    </xf>
    <xf numFmtId="3" fontId="9" fillId="0" borderId="10" xfId="0" applyNumberFormat="1" applyFont="1" applyBorder="1" applyAlignment="1" applyProtection="1">
      <alignment vertical="center" wrapText="1" readingOrder="1"/>
      <protection locked="0"/>
    </xf>
    <xf numFmtId="3" fontId="9" fillId="0" borderId="4" xfId="0" applyNumberFormat="1" applyFont="1" applyBorder="1" applyAlignment="1" applyProtection="1">
      <alignment vertical="center" wrapText="1" readingOrder="1"/>
      <protection locked="0"/>
    </xf>
    <xf numFmtId="3" fontId="19" fillId="16" borderId="39" xfId="0" applyNumberFormat="1" applyFont="1" applyFill="1" applyBorder="1" applyAlignment="1">
      <alignment vertical="center" wrapText="1" readingOrder="1"/>
    </xf>
    <xf numFmtId="3" fontId="9" fillId="0" borderId="1" xfId="0" applyNumberFormat="1" applyFont="1" applyBorder="1" applyAlignment="1" applyProtection="1">
      <alignment vertical="center" wrapText="1" readingOrder="1"/>
      <protection locked="0"/>
    </xf>
    <xf numFmtId="3" fontId="11" fillId="14" borderId="14" xfId="0" applyNumberFormat="1" applyFont="1" applyFill="1" applyBorder="1" applyAlignment="1" applyProtection="1">
      <alignment vertical="center" wrapText="1" readingOrder="1"/>
      <protection locked="0"/>
    </xf>
    <xf numFmtId="3" fontId="8" fillId="16" borderId="39" xfId="0" applyNumberFormat="1" applyFont="1" applyFill="1" applyBorder="1" applyAlignment="1" applyProtection="1">
      <alignment vertical="center" wrapText="1" readingOrder="1"/>
      <protection locked="0"/>
    </xf>
    <xf numFmtId="3" fontId="9" fillId="0" borderId="6" xfId="0" applyNumberFormat="1" applyFont="1" applyBorder="1" applyAlignment="1" applyProtection="1">
      <alignment vertical="center" wrapText="1" readingOrder="1"/>
      <protection locked="0"/>
    </xf>
    <xf numFmtId="3" fontId="11" fillId="14" borderId="7" xfId="0" applyNumberFormat="1" applyFont="1" applyFill="1" applyBorder="1" applyAlignment="1" applyProtection="1">
      <alignment vertical="center" wrapText="1" readingOrder="1"/>
      <protection locked="0"/>
    </xf>
    <xf numFmtId="3" fontId="11" fillId="14" borderId="28" xfId="0" applyNumberFormat="1" applyFont="1" applyFill="1" applyBorder="1" applyAlignment="1" applyProtection="1">
      <alignment horizontal="center" vertical="center" wrapText="1" readingOrder="1"/>
      <protection locked="0"/>
    </xf>
    <xf numFmtId="3" fontId="11" fillId="14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9" fillId="0" borderId="23" xfId="0" applyNumberFormat="1" applyFont="1" applyBorder="1" applyAlignment="1" applyProtection="1">
      <alignment vertical="center" wrapText="1" readingOrder="1"/>
      <protection locked="0"/>
    </xf>
    <xf numFmtId="3" fontId="9" fillId="0" borderId="55" xfId="0" applyNumberFormat="1" applyFont="1" applyFill="1" applyBorder="1" applyAlignment="1" applyProtection="1">
      <alignment vertical="center" wrapText="1" readingOrder="1"/>
      <protection locked="0"/>
    </xf>
    <xf numFmtId="3" fontId="9" fillId="0" borderId="30" xfId="0" applyNumberFormat="1" applyFont="1" applyFill="1" applyBorder="1" applyAlignment="1" applyProtection="1">
      <alignment vertical="center" wrapText="1" readingOrder="1"/>
      <protection locked="0"/>
    </xf>
    <xf numFmtId="3" fontId="9" fillId="0" borderId="43" xfId="0" applyNumberFormat="1" applyFont="1" applyBorder="1" applyAlignment="1" applyProtection="1">
      <alignment vertical="center" wrapText="1" readingOrder="1"/>
      <protection locked="0"/>
    </xf>
    <xf numFmtId="3" fontId="9" fillId="0" borderId="10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4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1" xfId="0" applyNumberFormat="1" applyFont="1" applyBorder="1" applyAlignment="1" applyProtection="1">
      <alignment horizontal="right" vertical="center" wrapText="1" readingOrder="1"/>
      <protection locked="0"/>
    </xf>
    <xf numFmtId="3" fontId="3" fillId="14" borderId="28" xfId="0" applyNumberFormat="1" applyFont="1" applyFill="1" applyBorder="1"/>
    <xf numFmtId="3" fontId="3" fillId="14" borderId="14" xfId="0" applyNumberFormat="1" applyFont="1" applyFill="1" applyBorder="1"/>
    <xf numFmtId="3" fontId="3" fillId="14" borderId="7" xfId="0" applyNumberFormat="1" applyFont="1" applyFill="1" applyBorder="1"/>
    <xf numFmtId="3" fontId="3" fillId="14" borderId="7" xfId="0" applyNumberFormat="1" applyFont="1" applyFill="1" applyBorder="1" applyAlignment="1">
      <alignment horizontal="center"/>
    </xf>
    <xf numFmtId="0" fontId="3" fillId="16" borderId="27" xfId="0" applyFont="1" applyFill="1" applyBorder="1" applyAlignment="1">
      <alignment vertical="center" wrapText="1" readingOrder="1"/>
    </xf>
    <xf numFmtId="3" fontId="8" fillId="16" borderId="27" xfId="0" applyNumberFormat="1" applyFont="1" applyFill="1" applyBorder="1" applyAlignment="1" applyProtection="1">
      <alignment vertical="center" wrapText="1" readingOrder="1"/>
      <protection locked="0"/>
    </xf>
    <xf numFmtId="3" fontId="23" fillId="0" borderId="30" xfId="0" applyNumberFormat="1" applyFont="1" applyFill="1" applyBorder="1" applyAlignment="1" applyProtection="1">
      <alignment horizontal="center" vertical="center" wrapText="1" shrinkToFit="1"/>
    </xf>
    <xf numFmtId="3" fontId="23" fillId="3" borderId="29" xfId="0" applyNumberFormat="1" applyFont="1" applyFill="1" applyBorder="1" applyAlignment="1" applyProtection="1">
      <alignment horizontal="center" vertical="center" wrapText="1" shrinkToFit="1"/>
    </xf>
    <xf numFmtId="3" fontId="23" fillId="0" borderId="45" xfId="0" applyNumberFormat="1" applyFont="1" applyFill="1" applyBorder="1" applyAlignment="1" applyProtection="1">
      <alignment horizontal="right" vertical="center" wrapText="1" shrinkToFit="1"/>
    </xf>
    <xf numFmtId="3" fontId="23" fillId="0" borderId="17" xfId="0" applyNumberFormat="1" applyFont="1" applyFill="1" applyBorder="1" applyAlignment="1" applyProtection="1">
      <alignment horizontal="right" vertical="center" wrapText="1" shrinkToFit="1"/>
    </xf>
    <xf numFmtId="3" fontId="23" fillId="0" borderId="41" xfId="0" applyNumberFormat="1" applyFont="1" applyFill="1" applyBorder="1" applyAlignment="1" applyProtection="1">
      <alignment horizontal="right" vertical="center" wrapText="1" shrinkToFit="1"/>
    </xf>
    <xf numFmtId="3" fontId="23" fillId="0" borderId="50" xfId="0" applyNumberFormat="1" applyFont="1" applyFill="1" applyBorder="1" applyAlignment="1" applyProtection="1">
      <alignment horizontal="right" vertical="center" wrapText="1" shrinkToFit="1"/>
    </xf>
    <xf numFmtId="3" fontId="11" fillId="14" borderId="26" xfId="0" applyNumberFormat="1" applyFont="1" applyFill="1" applyBorder="1" applyAlignment="1" applyProtection="1">
      <alignment vertical="center" wrapText="1" readingOrder="1"/>
      <protection locked="0"/>
    </xf>
    <xf numFmtId="49" fontId="23" fillId="3" borderId="9" xfId="0" applyNumberFormat="1" applyFont="1" applyFill="1" applyBorder="1" applyAlignment="1" applyProtection="1">
      <alignment vertical="center" wrapText="1" shrinkToFit="1"/>
    </xf>
    <xf numFmtId="49" fontId="23" fillId="0" borderId="10" xfId="0" applyNumberFormat="1" applyFont="1" applyFill="1" applyBorder="1" applyAlignment="1" applyProtection="1">
      <alignment horizontal="left" vertical="center" wrapText="1" shrinkToFit="1"/>
    </xf>
    <xf numFmtId="3" fontId="23" fillId="0" borderId="55" xfId="0" applyNumberFormat="1" applyFont="1" applyFill="1" applyBorder="1" applyAlignment="1" applyProtection="1">
      <alignment horizontal="center" vertical="center" wrapText="1" shrinkToFit="1"/>
    </xf>
    <xf numFmtId="3" fontId="23" fillId="0" borderId="36" xfId="0" applyNumberFormat="1" applyFont="1" applyFill="1" applyBorder="1" applyAlignment="1" applyProtection="1">
      <alignment horizontal="right" vertical="center" wrapText="1" shrinkToFit="1"/>
    </xf>
    <xf numFmtId="3" fontId="23" fillId="0" borderId="58" xfId="0" applyNumberFormat="1" applyFont="1" applyFill="1" applyBorder="1" applyAlignment="1" applyProtection="1">
      <alignment horizontal="right" vertical="center" wrapText="1" shrinkToFit="1"/>
    </xf>
    <xf numFmtId="3" fontId="23" fillId="0" borderId="59" xfId="0" applyNumberFormat="1" applyFont="1" applyFill="1" applyBorder="1" applyAlignment="1" applyProtection="1">
      <alignment horizontal="right" vertical="center" wrapText="1" shrinkToFit="1"/>
    </xf>
    <xf numFmtId="3" fontId="23" fillId="0" borderId="49" xfId="0" applyNumberFormat="1" applyFont="1" applyFill="1" applyBorder="1" applyAlignment="1" applyProtection="1">
      <alignment horizontal="right" vertical="center" wrapText="1" shrinkToFit="1"/>
    </xf>
    <xf numFmtId="3" fontId="23" fillId="0" borderId="57" xfId="0" applyNumberFormat="1" applyFont="1" applyFill="1" applyBorder="1" applyAlignment="1" applyProtection="1">
      <alignment horizontal="center" vertical="center" wrapText="1" shrinkToFit="1"/>
    </xf>
    <xf numFmtId="49" fontId="23" fillId="3" borderId="18" xfId="0" applyNumberFormat="1" applyFont="1" applyFill="1" applyBorder="1" applyAlignment="1" applyProtection="1">
      <alignment vertical="center" wrapText="1" shrinkToFit="1"/>
    </xf>
    <xf numFmtId="3" fontId="23" fillId="0" borderId="57" xfId="0" applyNumberFormat="1" applyFont="1" applyFill="1" applyBorder="1" applyAlignment="1" applyProtection="1">
      <alignment horizontal="right" vertical="center" wrapText="1" shrinkToFit="1"/>
    </xf>
    <xf numFmtId="3" fontId="23" fillId="0" borderId="60" xfId="0" applyNumberFormat="1" applyFont="1" applyFill="1" applyBorder="1" applyAlignment="1" applyProtection="1">
      <alignment horizontal="right" vertical="center" wrapText="1" shrinkToFit="1"/>
    </xf>
    <xf numFmtId="3" fontId="23" fillId="0" borderId="2" xfId="0" applyNumberFormat="1" applyFont="1" applyFill="1" applyBorder="1" applyAlignment="1" applyProtection="1">
      <alignment horizontal="center" vertical="center" wrapText="1" shrinkToFit="1"/>
    </xf>
    <xf numFmtId="3" fontId="22" fillId="11" borderId="7" xfId="0" applyNumberFormat="1" applyFont="1" applyFill="1" applyBorder="1" applyAlignment="1">
      <alignment horizontal="center" vertical="center"/>
    </xf>
    <xf numFmtId="3" fontId="22" fillId="11" borderId="7" xfId="0" applyNumberFormat="1" applyFont="1" applyFill="1" applyBorder="1" applyAlignment="1">
      <alignment vertical="center"/>
    </xf>
    <xf numFmtId="3" fontId="24" fillId="12" borderId="7" xfId="0" applyNumberFormat="1" applyFont="1" applyFill="1" applyBorder="1" applyAlignment="1" applyProtection="1">
      <alignment horizontal="center" vertical="center" wrapText="1" shrinkToFit="1"/>
    </xf>
    <xf numFmtId="3" fontId="22" fillId="11" borderId="28" xfId="0" applyNumberFormat="1" applyFont="1" applyFill="1" applyBorder="1" applyAlignment="1">
      <alignment vertical="center"/>
    </xf>
    <xf numFmtId="3" fontId="24" fillId="12" borderId="47" xfId="0" applyNumberFormat="1" applyFont="1" applyFill="1" applyBorder="1" applyAlignment="1" applyProtection="1">
      <alignment horizontal="right" vertical="center" wrapText="1" shrinkToFit="1"/>
    </xf>
    <xf numFmtId="3" fontId="24" fillId="12" borderId="12" xfId="0" applyNumberFormat="1" applyFont="1" applyFill="1" applyBorder="1" applyAlignment="1" applyProtection="1">
      <alignment horizontal="right" vertical="center" wrapText="1" shrinkToFit="1"/>
    </xf>
    <xf numFmtId="3" fontId="24" fillId="12" borderId="61" xfId="0" applyNumberFormat="1" applyFont="1" applyFill="1" applyBorder="1" applyAlignment="1" applyProtection="1">
      <alignment horizontal="center" vertical="center" wrapText="1" shrinkToFit="1"/>
    </xf>
    <xf numFmtId="3" fontId="24" fillId="12" borderId="53" xfId="0" applyNumberFormat="1" applyFont="1" applyFill="1" applyBorder="1" applyAlignment="1" applyProtection="1">
      <alignment horizontal="right" vertical="center" wrapText="1" shrinkToFit="1"/>
    </xf>
    <xf numFmtId="49" fontId="23" fillId="3" borderId="55" xfId="0" applyNumberFormat="1" applyFont="1" applyFill="1" applyBorder="1" applyAlignment="1" applyProtection="1">
      <alignment horizontal="left" vertical="center" wrapText="1" shrinkToFit="1"/>
    </xf>
    <xf numFmtId="3" fontId="23" fillId="3" borderId="55" xfId="0" applyNumberFormat="1" applyFont="1" applyFill="1" applyBorder="1" applyAlignment="1" applyProtection="1">
      <alignment horizontal="right" vertical="center" wrapText="1" shrinkToFit="1"/>
    </xf>
    <xf numFmtId="3" fontId="23" fillId="3" borderId="55" xfId="0" applyNumberFormat="1" applyFont="1" applyFill="1" applyBorder="1" applyAlignment="1" applyProtection="1">
      <alignment horizontal="center" vertical="center" wrapText="1" shrinkToFit="1"/>
    </xf>
    <xf numFmtId="3" fontId="23" fillId="3" borderId="36" xfId="0" applyNumberFormat="1" applyFont="1" applyFill="1" applyBorder="1" applyAlignment="1" applyProtection="1">
      <alignment horizontal="right" vertical="center" wrapText="1" shrinkToFit="1"/>
    </xf>
    <xf numFmtId="3" fontId="23" fillId="3" borderId="62" xfId="0" applyNumberFormat="1" applyFont="1" applyFill="1" applyBorder="1" applyAlignment="1" applyProtection="1">
      <alignment horizontal="right" vertical="center" wrapText="1" shrinkToFit="1"/>
    </xf>
    <xf numFmtId="3" fontId="23" fillId="0" borderId="62" xfId="0" applyNumberFormat="1" applyFont="1" applyFill="1" applyBorder="1" applyAlignment="1" applyProtection="1">
      <alignment horizontal="right" vertical="center" wrapText="1" shrinkToFit="1"/>
    </xf>
    <xf numFmtId="49" fontId="23" fillId="0" borderId="18" xfId="0" applyNumberFormat="1" applyFont="1" applyFill="1" applyBorder="1" applyAlignment="1" applyProtection="1">
      <alignment vertical="center" wrapText="1" shrinkToFit="1"/>
    </xf>
    <xf numFmtId="3" fontId="23" fillId="3" borderId="37" xfId="0" applyNumberFormat="1" applyFont="1" applyFill="1" applyBorder="1" applyAlignment="1" applyProtection="1">
      <alignment horizontal="center" vertical="center" wrapText="1" shrinkToFit="1"/>
    </xf>
    <xf numFmtId="3" fontId="23" fillId="0" borderId="63" xfId="0" applyNumberFormat="1" applyFont="1" applyFill="1" applyBorder="1" applyAlignment="1" applyProtection="1">
      <alignment horizontal="right" vertical="center" wrapText="1" shrinkToFit="1"/>
    </xf>
    <xf numFmtId="3" fontId="23" fillId="0" borderId="29" xfId="0" applyNumberFormat="1" applyFont="1" applyFill="1" applyBorder="1" applyAlignment="1" applyProtection="1">
      <alignment horizontal="center" vertical="center" wrapText="1" shrinkToFit="1"/>
    </xf>
    <xf numFmtId="3" fontId="23" fillId="0" borderId="61" xfId="0" applyNumberFormat="1" applyFont="1" applyFill="1" applyBorder="1" applyAlignment="1" applyProtection="1">
      <alignment horizontal="right" vertical="center" wrapText="1" shrinkToFit="1"/>
    </xf>
    <xf numFmtId="3" fontId="23" fillId="0" borderId="31" xfId="0" applyNumberFormat="1" applyFont="1" applyFill="1" applyBorder="1" applyAlignment="1" applyProtection="1">
      <alignment horizontal="right" vertical="center" wrapText="1" shrinkToFit="1"/>
    </xf>
    <xf numFmtId="3" fontId="22" fillId="11" borderId="7" xfId="0" applyNumberFormat="1" applyFont="1" applyFill="1" applyBorder="1" applyAlignment="1">
      <alignment horizontal="right" vertical="center"/>
    </xf>
    <xf numFmtId="3" fontId="20" fillId="3" borderId="30" xfId="0" applyNumberFormat="1" applyFont="1" applyFill="1" applyBorder="1" applyAlignment="1" applyProtection="1">
      <alignment horizontal="right" vertical="center" wrapText="1" shrinkToFit="1"/>
    </xf>
    <xf numFmtId="3" fontId="19" fillId="4" borderId="28" xfId="0" applyNumberFormat="1" applyFont="1" applyFill="1" applyBorder="1"/>
    <xf numFmtId="3" fontId="20" fillId="0" borderId="4" xfId="0" applyNumberFormat="1" applyFont="1" applyBorder="1" applyAlignment="1">
      <alignment horizontal="right" vertical="center" wrapText="1" shrinkToFit="1"/>
    </xf>
    <xf numFmtId="3" fontId="20" fillId="3" borderId="4" xfId="0" applyNumberFormat="1" applyFont="1" applyFill="1" applyBorder="1" applyAlignment="1">
      <alignment horizontal="right" vertical="center" wrapText="1" shrinkToFit="1"/>
    </xf>
    <xf numFmtId="3" fontId="20" fillId="3" borderId="30" xfId="0" applyNumberFormat="1" applyFont="1" applyFill="1" applyBorder="1" applyAlignment="1" applyProtection="1">
      <alignment vertical="center" wrapText="1" shrinkToFit="1"/>
    </xf>
    <xf numFmtId="3" fontId="19" fillId="4" borderId="39" xfId="0" applyNumberFormat="1" applyFont="1" applyFill="1" applyBorder="1"/>
    <xf numFmtId="3" fontId="20" fillId="3" borderId="4" xfId="0" applyNumberFormat="1" applyFont="1" applyFill="1" applyBorder="1" applyAlignment="1">
      <alignment vertical="center" wrapText="1" shrinkToFit="1"/>
    </xf>
    <xf numFmtId="3" fontId="20" fillId="3" borderId="23" xfId="0" applyNumberFormat="1" applyFont="1" applyFill="1" applyBorder="1" applyAlignment="1">
      <alignment vertical="center" wrapText="1" shrinkToFit="1"/>
    </xf>
    <xf numFmtId="3" fontId="21" fillId="3" borderId="2" xfId="0" applyNumberFormat="1" applyFont="1" applyFill="1" applyBorder="1" applyAlignment="1">
      <alignment vertical="center" wrapText="1" shrinkToFit="1"/>
    </xf>
    <xf numFmtId="3" fontId="21" fillId="3" borderId="6" xfId="0" applyNumberFormat="1" applyFont="1" applyFill="1" applyBorder="1" applyAlignment="1">
      <alignment vertical="center" wrapText="1" shrinkToFit="1"/>
    </xf>
    <xf numFmtId="3" fontId="20" fillId="0" borderId="10" xfId="0" applyNumberFormat="1" applyFont="1" applyBorder="1" applyAlignment="1">
      <alignment horizontal="right" vertical="center" wrapText="1" shrinkToFit="1"/>
    </xf>
    <xf numFmtId="3" fontId="19" fillId="4" borderId="7" xfId="0" applyNumberFormat="1" applyFont="1" applyFill="1" applyBorder="1" applyAlignment="1">
      <alignment horizontal="right"/>
    </xf>
    <xf numFmtId="3" fontId="19" fillId="4" borderId="39" xfId="0" applyNumberFormat="1" applyFont="1" applyFill="1" applyBorder="1" applyAlignment="1">
      <alignment horizontal="center"/>
    </xf>
    <xf numFmtId="3" fontId="23" fillId="0" borderId="62" xfId="1" applyNumberFormat="1" applyFont="1" applyBorder="1" applyAlignment="1">
      <alignment horizontal="right"/>
      <protection locked="0"/>
    </xf>
    <xf numFmtId="3" fontId="23" fillId="0" borderId="33" xfId="1" applyNumberFormat="1" applyFont="1" applyBorder="1" applyAlignment="1">
      <alignment horizontal="right"/>
      <protection locked="0"/>
    </xf>
    <xf numFmtId="3" fontId="23" fillId="0" borderId="2" xfId="1" applyNumberFormat="1" applyFont="1" applyBorder="1" applyAlignment="1">
      <alignment horizontal="right"/>
      <protection locked="0"/>
    </xf>
    <xf numFmtId="3" fontId="23" fillId="0" borderId="49" xfId="1" applyNumberFormat="1" applyFont="1" applyBorder="1" applyAlignment="1">
      <alignment horizontal="right"/>
      <protection locked="0"/>
    </xf>
    <xf numFmtId="3" fontId="23" fillId="0" borderId="10" xfId="1" applyNumberFormat="1" applyFont="1" applyBorder="1" applyAlignment="1">
      <alignment horizontal="right"/>
      <protection locked="0"/>
    </xf>
    <xf numFmtId="3" fontId="23" fillId="0" borderId="4" xfId="1" applyNumberFormat="1" applyFont="1" applyBorder="1" applyAlignment="1">
      <alignment horizontal="right"/>
      <protection locked="0"/>
    </xf>
    <xf numFmtId="3" fontId="23" fillId="0" borderId="36" xfId="2" applyNumberFormat="1" applyFont="1" applyFill="1" applyBorder="1" applyAlignment="1">
      <alignment horizontal="right" vertical="center"/>
      <protection locked="0"/>
    </xf>
    <xf numFmtId="3" fontId="23" fillId="0" borderId="58" xfId="1" applyNumberFormat="1" applyFont="1" applyBorder="1" applyAlignment="1">
      <alignment horizontal="right"/>
      <protection locked="0"/>
    </xf>
    <xf numFmtId="3" fontId="23" fillId="0" borderId="4" xfId="2" applyNumberFormat="1" applyFont="1" applyFill="1" applyBorder="1" applyAlignment="1">
      <alignment horizontal="center" vertical="center"/>
      <protection locked="0"/>
    </xf>
    <xf numFmtId="3" fontId="23" fillId="0" borderId="7" xfId="1" applyNumberFormat="1" applyFont="1" applyBorder="1" applyAlignment="1">
      <alignment horizontal="right"/>
      <protection locked="0"/>
    </xf>
    <xf numFmtId="3" fontId="23" fillId="0" borderId="7" xfId="1" applyNumberFormat="1" applyFont="1" applyBorder="1" applyAlignment="1">
      <alignment horizontal="center"/>
      <protection locked="0"/>
    </xf>
    <xf numFmtId="1" fontId="22" fillId="14" borderId="63" xfId="2" applyNumberFormat="1" applyFont="1" applyFill="1" applyBorder="1" applyAlignment="1">
      <alignment horizontal="center" vertical="center" wrapText="1"/>
      <protection locked="0"/>
    </xf>
    <xf numFmtId="1" fontId="22" fillId="14" borderId="1" xfId="2" applyNumberFormat="1" applyFont="1" applyFill="1" applyBorder="1" applyAlignment="1">
      <alignment horizontal="center" vertical="center" wrapText="1"/>
      <protection locked="0"/>
    </xf>
    <xf numFmtId="3" fontId="22" fillId="0" borderId="28" xfId="1" applyNumberFormat="1" applyFont="1" applyBorder="1" applyAlignment="1">
      <alignment horizontal="right"/>
      <protection locked="0"/>
    </xf>
    <xf numFmtId="3" fontId="22" fillId="0" borderId="7" xfId="1" applyNumberFormat="1" applyFont="1" applyBorder="1" applyAlignment="1">
      <alignment horizontal="right"/>
      <protection locked="0"/>
    </xf>
    <xf numFmtId="3" fontId="22" fillId="0" borderId="7" xfId="1" applyNumberFormat="1" applyFont="1" applyBorder="1" applyAlignment="1">
      <alignment horizontal="center"/>
      <protection locked="0"/>
    </xf>
    <xf numFmtId="3" fontId="23" fillId="0" borderId="39" xfId="1" applyNumberFormat="1" applyFont="1" applyBorder="1" applyAlignment="1">
      <alignment horizontal="right" vertical="center"/>
      <protection locked="0"/>
    </xf>
    <xf numFmtId="3" fontId="23" fillId="0" borderId="49" xfId="0" applyNumberFormat="1" applyFont="1" applyBorder="1"/>
    <xf numFmtId="3" fontId="22" fillId="14" borderId="28" xfId="1" applyNumberFormat="1" applyFont="1" applyFill="1" applyBorder="1" applyAlignment="1">
      <alignment horizontal="right"/>
      <protection locked="0"/>
    </xf>
    <xf numFmtId="3" fontId="22" fillId="14" borderId="7" xfId="1" applyNumberFormat="1" applyFont="1" applyFill="1" applyBorder="1" applyAlignment="1">
      <alignment horizontal="right"/>
      <protection locked="0"/>
    </xf>
    <xf numFmtId="3" fontId="22" fillId="14" borderId="7" xfId="1" applyNumberFormat="1" applyFont="1" applyFill="1" applyBorder="1" applyAlignment="1">
      <alignment horizontal="center"/>
      <protection locked="0"/>
    </xf>
    <xf numFmtId="49" fontId="23" fillId="0" borderId="40" xfId="2" applyNumberFormat="1" applyFont="1" applyFill="1" applyBorder="1" applyAlignment="1">
      <alignment horizontal="right" vertical="center"/>
      <protection locked="0"/>
    </xf>
    <xf numFmtId="3" fontId="23" fillId="0" borderId="45" xfId="0" applyNumberFormat="1" applyFont="1" applyBorder="1"/>
    <xf numFmtId="49" fontId="25" fillId="0" borderId="3" xfId="2" applyNumberFormat="1" applyFont="1" applyBorder="1" applyAlignment="1">
      <alignment horizontal="right"/>
      <protection locked="0"/>
    </xf>
    <xf numFmtId="49" fontId="25" fillId="0" borderId="11" xfId="1" applyNumberFormat="1" applyFont="1" applyBorder="1" applyAlignment="1">
      <alignment horizontal="right"/>
      <protection locked="0"/>
    </xf>
    <xf numFmtId="0" fontId="0" fillId="0" borderId="11" xfId="0" applyBorder="1"/>
    <xf numFmtId="0" fontId="0" fillId="0" borderId="62" xfId="0" applyBorder="1"/>
    <xf numFmtId="49" fontId="25" fillId="0" borderId="48" xfId="1" applyNumberFormat="1" applyFont="1" applyBorder="1" applyAlignment="1">
      <alignment horizontal="right"/>
      <protection locked="0"/>
    </xf>
    <xf numFmtId="3" fontId="23" fillId="0" borderId="41" xfId="0" applyNumberFormat="1" applyFont="1" applyBorder="1"/>
    <xf numFmtId="3" fontId="23" fillId="0" borderId="60" xfId="1" applyNumberFormat="1" applyFont="1" applyBorder="1" applyAlignment="1">
      <alignment horizontal="right"/>
      <protection locked="0"/>
    </xf>
    <xf numFmtId="0" fontId="2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23" fillId="15" borderId="18" xfId="0" applyFont="1" applyFill="1" applyBorder="1" applyAlignment="1">
      <alignment horizontal="center" wrapText="1"/>
    </xf>
    <xf numFmtId="0" fontId="23" fillId="15" borderId="1" xfId="0" applyFont="1" applyFill="1" applyBorder="1" applyAlignment="1">
      <alignment horizontal="center" wrapText="1"/>
    </xf>
    <xf numFmtId="1" fontId="23" fillId="14" borderId="56" xfId="2" applyNumberFormat="1" applyFont="1" applyFill="1" applyBorder="1" applyAlignment="1">
      <alignment horizontal="center" vertical="center" wrapText="1"/>
      <protection locked="0"/>
    </xf>
    <xf numFmtId="1" fontId="23" fillId="14" borderId="37" xfId="2" applyNumberFormat="1" applyFont="1" applyFill="1" applyBorder="1" applyAlignment="1">
      <alignment horizontal="center" vertical="center" wrapText="1"/>
      <protection locked="0"/>
    </xf>
    <xf numFmtId="49" fontId="22" fillId="15" borderId="26" xfId="0" applyNumberFormat="1" applyFont="1" applyFill="1" applyBorder="1" applyAlignment="1"/>
    <xf numFmtId="49" fontId="23" fillId="15" borderId="39" xfId="0" applyNumberFormat="1" applyFont="1" applyFill="1" applyBorder="1" applyAlignment="1"/>
    <xf numFmtId="3" fontId="22" fillId="14" borderId="26" xfId="0" applyNumberFormat="1" applyFont="1" applyFill="1" applyBorder="1" applyAlignment="1"/>
    <xf numFmtId="0" fontId="23" fillId="14" borderId="39" xfId="0" applyFont="1" applyFill="1" applyBorder="1" applyAlignment="1"/>
    <xf numFmtId="0" fontId="22" fillId="0" borderId="0" xfId="0" applyFont="1" applyAlignment="1">
      <alignment horizontal="center"/>
    </xf>
    <xf numFmtId="0" fontId="22" fillId="0" borderId="0" xfId="0" applyFont="1" applyFill="1" applyAlignment="1">
      <alignment horizontal="center"/>
    </xf>
    <xf numFmtId="0" fontId="22" fillId="15" borderId="40" xfId="0" applyFont="1" applyFill="1" applyBorder="1" applyAlignment="1">
      <alignment horizontal="center" vertical="center"/>
    </xf>
    <xf numFmtId="0" fontId="23" fillId="15" borderId="35" xfId="0" applyFont="1" applyFill="1" applyBorder="1" applyAlignment="1"/>
    <xf numFmtId="0" fontId="23" fillId="15" borderId="36" xfId="0" applyFont="1" applyFill="1" applyBorder="1" applyAlignment="1"/>
    <xf numFmtId="0" fontId="22" fillId="14" borderId="35" xfId="0" applyFont="1" applyFill="1" applyBorder="1" applyAlignment="1">
      <alignment horizontal="center" vertical="center"/>
    </xf>
    <xf numFmtId="0" fontId="23" fillId="14" borderId="35" xfId="0" applyFont="1" applyFill="1" applyBorder="1" applyAlignment="1">
      <alignment horizontal="center" vertical="center"/>
    </xf>
    <xf numFmtId="0" fontId="23" fillId="14" borderId="36" xfId="0" applyFont="1" applyFill="1" applyBorder="1" applyAlignment="1">
      <alignment horizontal="center" vertical="center"/>
    </xf>
    <xf numFmtId="49" fontId="20" fillId="3" borderId="5" xfId="0" applyNumberFormat="1" applyFont="1" applyFill="1" applyBorder="1" applyAlignment="1" applyProtection="1">
      <alignment horizontal="left" vertical="center" wrapText="1" shrinkToFit="1"/>
    </xf>
    <xf numFmtId="0" fontId="20" fillId="0" borderId="22" xfId="0" applyFont="1" applyBorder="1" applyAlignment="1">
      <alignment horizontal="left" vertical="center" wrapText="1" shrinkToFit="1"/>
    </xf>
    <xf numFmtId="0" fontId="19" fillId="4" borderId="14" xfId="0" applyFont="1" applyFill="1" applyBorder="1" applyAlignment="1">
      <alignment horizontal="center"/>
    </xf>
    <xf numFmtId="0" fontId="19" fillId="4" borderId="7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0" fontId="22" fillId="17" borderId="51" xfId="0" applyFont="1" applyFill="1" applyBorder="1" applyAlignment="1">
      <alignment horizontal="center"/>
    </xf>
    <xf numFmtId="0" fontId="22" fillId="17" borderId="52" xfId="0" applyFont="1" applyFill="1" applyBorder="1" applyAlignment="1">
      <alignment horizontal="center"/>
    </xf>
    <xf numFmtId="0" fontId="22" fillId="17" borderId="53" xfId="0" applyFont="1" applyFill="1" applyBorder="1" applyAlignment="1">
      <alignment horizontal="center"/>
    </xf>
    <xf numFmtId="0" fontId="19" fillId="2" borderId="11" xfId="0" applyNumberFormat="1" applyFont="1" applyFill="1" applyBorder="1" applyAlignment="1" applyProtection="1">
      <alignment horizontal="center" vertical="center" wrapText="1" shrinkToFit="1"/>
    </xf>
    <xf numFmtId="0" fontId="19" fillId="2" borderId="18" xfId="0" applyNumberFormat="1" applyFont="1" applyFill="1" applyBorder="1" applyAlignment="1" applyProtection="1">
      <alignment horizontal="center" vertical="center" wrapText="1" shrinkToFit="1"/>
    </xf>
    <xf numFmtId="0" fontId="19" fillId="2" borderId="2" xfId="0" applyNumberFormat="1" applyFont="1" applyFill="1" applyBorder="1" applyAlignment="1" applyProtection="1">
      <alignment horizontal="center" vertical="center" wrapText="1" shrinkToFit="1"/>
    </xf>
    <xf numFmtId="0" fontId="19" fillId="2" borderId="1" xfId="0" applyNumberFormat="1" applyFont="1" applyFill="1" applyBorder="1" applyAlignment="1" applyProtection="1">
      <alignment horizontal="center" vertical="center" wrapText="1" shrinkToFit="1"/>
    </xf>
    <xf numFmtId="0" fontId="19" fillId="2" borderId="34" xfId="0" applyNumberFormat="1" applyFont="1" applyFill="1" applyBorder="1" applyAlignment="1" applyProtection="1">
      <alignment horizontal="center" vertical="center" wrapText="1" shrinkToFit="1"/>
    </xf>
    <xf numFmtId="0" fontId="19" fillId="2" borderId="54" xfId="0" applyNumberFormat="1" applyFont="1" applyFill="1" applyBorder="1" applyAlignment="1" applyProtection="1">
      <alignment horizontal="center" vertical="center" wrapText="1" shrinkToFit="1"/>
    </xf>
    <xf numFmtId="0" fontId="0" fillId="0" borderId="5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9" fillId="5" borderId="9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19" fillId="5" borderId="17" xfId="0" applyFont="1" applyFill="1" applyBorder="1" applyAlignment="1">
      <alignment horizontal="center"/>
    </xf>
    <xf numFmtId="0" fontId="22" fillId="17" borderId="0" xfId="0" applyFont="1" applyFill="1" applyBorder="1" applyAlignment="1">
      <alignment horizontal="center"/>
    </xf>
    <xf numFmtId="0" fontId="19" fillId="5" borderId="40" xfId="0" applyFont="1" applyFill="1" applyBorder="1" applyAlignment="1">
      <alignment horizontal="center"/>
    </xf>
    <xf numFmtId="0" fontId="19" fillId="5" borderId="35" xfId="0" applyFont="1" applyFill="1" applyBorder="1" applyAlignment="1">
      <alignment horizontal="center"/>
    </xf>
    <xf numFmtId="0" fontId="19" fillId="5" borderId="36" xfId="0" applyFont="1" applyFill="1" applyBorder="1" applyAlignment="1">
      <alignment horizontal="center"/>
    </xf>
    <xf numFmtId="49" fontId="24" fillId="12" borderId="14" xfId="0" applyNumberFormat="1" applyFont="1" applyFill="1" applyBorder="1" applyAlignment="1" applyProtection="1">
      <alignment horizontal="center" vertical="center" wrapText="1" shrinkToFit="1"/>
    </xf>
    <xf numFmtId="49" fontId="24" fillId="12" borderId="7" xfId="0" applyNumberFormat="1" applyFont="1" applyFill="1" applyBorder="1" applyAlignment="1" applyProtection="1">
      <alignment horizontal="center" vertical="center" wrapText="1" shrinkToFit="1"/>
    </xf>
    <xf numFmtId="49" fontId="24" fillId="12" borderId="21" xfId="0" applyNumberFormat="1" applyFont="1" applyFill="1" applyBorder="1" applyAlignment="1" applyProtection="1">
      <alignment horizontal="center" vertical="center" wrapText="1" shrinkToFit="1"/>
    </xf>
    <xf numFmtId="49" fontId="24" fillId="12" borderId="12" xfId="0" applyNumberFormat="1" applyFont="1" applyFill="1" applyBorder="1" applyAlignment="1" applyProtection="1">
      <alignment horizontal="center" vertical="center" wrapText="1" shrinkToFit="1"/>
    </xf>
    <xf numFmtId="49" fontId="22" fillId="11" borderId="14" xfId="0" applyNumberFormat="1" applyFont="1" applyFill="1" applyBorder="1" applyAlignment="1" applyProtection="1">
      <alignment horizontal="center" vertical="center" wrapText="1" shrinkToFit="1"/>
    </xf>
    <xf numFmtId="49" fontId="22" fillId="11" borderId="7" xfId="0" applyNumberFormat="1" applyFont="1" applyFill="1" applyBorder="1" applyAlignment="1" applyProtection="1">
      <alignment horizontal="center" vertical="center" wrapText="1" shrinkToFit="1"/>
    </xf>
    <xf numFmtId="0" fontId="22" fillId="12" borderId="21" xfId="0" applyFont="1" applyFill="1" applyBorder="1" applyAlignment="1">
      <alignment horizontal="center"/>
    </xf>
    <xf numFmtId="0" fontId="22" fillId="12" borderId="12" xfId="0" applyFont="1" applyFill="1" applyBorder="1" applyAlignment="1">
      <alignment horizontal="center"/>
    </xf>
    <xf numFmtId="0" fontId="22" fillId="12" borderId="13" xfId="0" applyFont="1" applyFill="1" applyBorder="1" applyAlignment="1">
      <alignment horizontal="center"/>
    </xf>
    <xf numFmtId="0" fontId="22" fillId="10" borderId="9" xfId="0" applyNumberFormat="1" applyFont="1" applyFill="1" applyBorder="1" applyAlignment="1" applyProtection="1">
      <alignment horizontal="center" vertical="center" wrapText="1" shrinkToFit="1"/>
    </xf>
    <xf numFmtId="0" fontId="22" fillId="10" borderId="18" xfId="0" applyNumberFormat="1" applyFont="1" applyFill="1" applyBorder="1" applyAlignment="1" applyProtection="1">
      <alignment horizontal="center" vertical="center" wrapText="1" shrinkToFit="1"/>
    </xf>
    <xf numFmtId="0" fontId="22" fillId="10" borderId="10" xfId="0" applyNumberFormat="1" applyFont="1" applyFill="1" applyBorder="1" applyAlignment="1" applyProtection="1">
      <alignment horizontal="center" vertical="center" wrapText="1" shrinkToFit="1"/>
    </xf>
    <xf numFmtId="0" fontId="22" fillId="10" borderId="1" xfId="0" applyNumberFormat="1" applyFont="1" applyFill="1" applyBorder="1" applyAlignment="1" applyProtection="1">
      <alignment horizontal="center" vertical="center" wrapText="1" shrinkToFit="1"/>
    </xf>
    <xf numFmtId="0" fontId="22" fillId="10" borderId="45" xfId="0" applyNumberFormat="1" applyFont="1" applyFill="1" applyBorder="1" applyAlignment="1" applyProtection="1">
      <alignment horizontal="center" vertical="center" wrapText="1" shrinkToFit="1"/>
    </xf>
    <xf numFmtId="0" fontId="22" fillId="10" borderId="35" xfId="0" applyNumberFormat="1" applyFont="1" applyFill="1" applyBorder="1" applyAlignment="1" applyProtection="1">
      <alignment horizontal="center" vertical="center" wrapText="1" shrinkToFit="1"/>
    </xf>
    <xf numFmtId="0" fontId="22" fillId="10" borderId="55" xfId="0" applyNumberFormat="1" applyFont="1" applyFill="1" applyBorder="1" applyAlignment="1" applyProtection="1">
      <alignment horizontal="center" vertical="center" wrapText="1" shrinkToFit="1"/>
    </xf>
    <xf numFmtId="49" fontId="8" fillId="16" borderId="26" xfId="0" applyNumberFormat="1" applyFont="1" applyFill="1" applyBorder="1" applyAlignment="1" applyProtection="1">
      <alignment vertical="center" wrapText="1" readingOrder="1"/>
      <protection locked="0"/>
    </xf>
    <xf numFmtId="0" fontId="3" fillId="16" borderId="28" xfId="0" applyFont="1" applyFill="1" applyBorder="1" applyAlignment="1">
      <alignment vertical="center" wrapText="1" readingOrder="1"/>
    </xf>
    <xf numFmtId="0" fontId="8" fillId="16" borderId="26" xfId="0" applyFont="1" applyFill="1" applyBorder="1" applyAlignment="1" applyProtection="1">
      <alignment vertical="center" wrapText="1" readingOrder="1"/>
      <protection locked="0"/>
    </xf>
    <xf numFmtId="0" fontId="8" fillId="14" borderId="14" xfId="0" applyFont="1" applyFill="1" applyBorder="1" applyAlignment="1" applyProtection="1">
      <alignment horizontal="center" vertical="center" wrapText="1" readingOrder="1"/>
      <protection locked="0"/>
    </xf>
    <xf numFmtId="0" fontId="8" fillId="14" borderId="38" xfId="0" applyFont="1" applyFill="1" applyBorder="1" applyAlignment="1" applyProtection="1">
      <alignment horizontal="center" vertical="center" wrapText="1" readingOrder="1"/>
      <protection locked="0"/>
    </xf>
    <xf numFmtId="0" fontId="8" fillId="7" borderId="9" xfId="0" applyFont="1" applyFill="1" applyBorder="1" applyAlignment="1" applyProtection="1">
      <alignment horizontal="center" wrapText="1" readingOrder="1"/>
      <protection locked="0"/>
    </xf>
    <xf numFmtId="0" fontId="8" fillId="7" borderId="10" xfId="0" applyFont="1" applyFill="1" applyBorder="1" applyAlignment="1" applyProtection="1">
      <alignment horizontal="center" wrapText="1" readingOrder="1"/>
      <protection locked="0"/>
    </xf>
    <xf numFmtId="0" fontId="8" fillId="7" borderId="17" xfId="0" applyFont="1" applyFill="1" applyBorder="1" applyAlignment="1" applyProtection="1">
      <alignment horizontal="center" wrapText="1" readingOrder="1"/>
      <protection locked="0"/>
    </xf>
    <xf numFmtId="0" fontId="8" fillId="14" borderId="11" xfId="0" applyFont="1" applyFill="1" applyBorder="1" applyAlignment="1" applyProtection="1">
      <alignment horizontal="center" vertical="center" wrapText="1" readingOrder="1"/>
      <protection locked="0"/>
    </xf>
    <xf numFmtId="0" fontId="8" fillId="14" borderId="18" xfId="0" applyFont="1" applyFill="1" applyBorder="1" applyAlignment="1" applyProtection="1">
      <alignment horizontal="center" vertical="center" wrapText="1" readingOrder="1"/>
      <protection locked="0"/>
    </xf>
    <xf numFmtId="0" fontId="8" fillId="14" borderId="2" xfId="0" applyFont="1" applyFill="1" applyBorder="1" applyAlignment="1" applyProtection="1">
      <alignment horizontal="center" vertical="center" wrapText="1" readingOrder="1"/>
      <protection locked="0"/>
    </xf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0" fontId="8" fillId="14" borderId="34" xfId="0" applyFont="1" applyFill="1" applyBorder="1" applyAlignment="1" applyProtection="1">
      <alignment horizontal="center" vertical="center" wrapText="1" readingOrder="1"/>
      <protection locked="0"/>
    </xf>
    <xf numFmtId="0" fontId="8" fillId="14" borderId="9" xfId="0" applyFont="1" applyFill="1" applyBorder="1" applyAlignment="1" applyProtection="1">
      <alignment horizontal="center" vertical="center" wrapText="1" readingOrder="1"/>
      <protection locked="0"/>
    </xf>
    <xf numFmtId="0" fontId="8" fillId="14" borderId="10" xfId="0" applyFont="1" applyFill="1" applyBorder="1" applyAlignment="1" applyProtection="1">
      <alignment horizontal="center" vertical="center" wrapText="1" readingOrder="1"/>
      <protection locked="0"/>
    </xf>
    <xf numFmtId="0" fontId="8" fillId="7" borderId="26" xfId="0" applyFont="1" applyFill="1" applyBorder="1" applyAlignment="1" applyProtection="1">
      <alignment horizontal="center" wrapText="1" readingOrder="1"/>
      <protection locked="0"/>
    </xf>
    <xf numFmtId="0" fontId="8" fillId="7" borderId="27" xfId="0" applyFont="1" applyFill="1" applyBorder="1" applyAlignment="1" applyProtection="1">
      <alignment horizontal="center" wrapText="1" readingOrder="1"/>
      <protection locked="0"/>
    </xf>
    <xf numFmtId="0" fontId="8" fillId="7" borderId="28" xfId="0" applyFont="1" applyFill="1" applyBorder="1" applyAlignment="1" applyProtection="1">
      <alignment horizontal="center" wrapText="1" readingOrder="1"/>
      <protection locked="0"/>
    </xf>
    <xf numFmtId="0" fontId="22" fillId="8" borderId="0" xfId="0" applyFont="1" applyFill="1" applyBorder="1" applyAlignment="1">
      <alignment horizontal="center"/>
    </xf>
    <xf numFmtId="0" fontId="8" fillId="14" borderId="48" xfId="0" applyFont="1" applyFill="1" applyBorder="1" applyAlignment="1" applyProtection="1">
      <alignment horizontal="center" vertical="center" wrapText="1" readingOrder="1"/>
      <protection locked="0"/>
    </xf>
    <xf numFmtId="0" fontId="8" fillId="14" borderId="49" xfId="0" applyFont="1" applyFill="1" applyBorder="1" applyAlignment="1" applyProtection="1">
      <alignment horizontal="center" vertical="center" wrapText="1" readingOrder="1"/>
      <protection locked="0"/>
    </xf>
    <xf numFmtId="0" fontId="3" fillId="16" borderId="39" xfId="0" applyFont="1" applyFill="1" applyBorder="1" applyAlignment="1">
      <alignment vertical="center" wrapText="1" readingOrder="1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showRuler="0" zoomScaleNormal="100" workbookViewId="0">
      <selection activeCell="B4" sqref="B4"/>
    </sheetView>
  </sheetViews>
  <sheetFormatPr defaultRowHeight="12.75" x14ac:dyDescent="0.2"/>
  <cols>
    <col min="1" max="1" width="8.140625" customWidth="1"/>
    <col min="2" max="2" width="31.42578125" customWidth="1"/>
    <col min="3" max="3" width="10.28515625" bestFit="1" customWidth="1"/>
    <col min="4" max="4" width="10.7109375" customWidth="1"/>
    <col min="5" max="5" width="8.85546875" bestFit="1" customWidth="1"/>
    <col min="6" max="6" width="6.85546875" customWidth="1"/>
    <col min="7" max="7" width="11.5703125" customWidth="1"/>
    <col min="8" max="8" width="7" customWidth="1"/>
    <col min="9" max="9" width="27.5703125" customWidth="1"/>
    <col min="10" max="10" width="10.28515625" bestFit="1" customWidth="1"/>
    <col min="11" max="11" width="10.85546875" customWidth="1"/>
    <col min="12" max="12" width="8.7109375" customWidth="1"/>
    <col min="13" max="13" width="7.85546875" customWidth="1"/>
    <col min="14" max="14" width="11.7109375" customWidth="1"/>
    <col min="15" max="16" width="11.5703125" bestFit="1" customWidth="1"/>
  </cols>
  <sheetData>
    <row r="1" spans="1:16" x14ac:dyDescent="0.2">
      <c r="L1" s="322"/>
      <c r="M1" s="322"/>
      <c r="N1" s="323"/>
    </row>
    <row r="2" spans="1:16" x14ac:dyDescent="0.2">
      <c r="A2" s="120"/>
      <c r="B2" s="332" t="s">
        <v>135</v>
      </c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</row>
    <row r="3" spans="1:16" x14ac:dyDescent="0.2">
      <c r="A3" s="120"/>
      <c r="B3" s="333" t="s">
        <v>141</v>
      </c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</row>
    <row r="4" spans="1:16" x14ac:dyDescent="0.2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6" x14ac:dyDescent="0.2">
      <c r="A5" s="120"/>
      <c r="B5" s="332" t="s">
        <v>48</v>
      </c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</row>
    <row r="6" spans="1:16" ht="13.5" thickBot="1" x14ac:dyDescent="0.25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2" t="s">
        <v>51</v>
      </c>
    </row>
    <row r="7" spans="1:16" x14ac:dyDescent="0.2">
      <c r="A7" s="334" t="s">
        <v>34</v>
      </c>
      <c r="B7" s="335"/>
      <c r="C7" s="335"/>
      <c r="D7" s="335"/>
      <c r="E7" s="335"/>
      <c r="F7" s="335"/>
      <c r="G7" s="336"/>
      <c r="H7" s="337" t="s">
        <v>38</v>
      </c>
      <c r="I7" s="338"/>
      <c r="J7" s="338"/>
      <c r="K7" s="338"/>
      <c r="L7" s="338"/>
      <c r="M7" s="338"/>
      <c r="N7" s="339"/>
    </row>
    <row r="8" spans="1:16" ht="36.75" customHeight="1" thickBot="1" x14ac:dyDescent="0.25">
      <c r="A8" s="324" t="s">
        <v>52</v>
      </c>
      <c r="B8" s="325"/>
      <c r="C8" s="161" t="s">
        <v>136</v>
      </c>
      <c r="D8" s="161" t="s">
        <v>137</v>
      </c>
      <c r="E8" s="161" t="s">
        <v>112</v>
      </c>
      <c r="F8" s="161" t="s">
        <v>58</v>
      </c>
      <c r="G8" s="189" t="s">
        <v>138</v>
      </c>
      <c r="H8" s="326" t="s">
        <v>52</v>
      </c>
      <c r="I8" s="327"/>
      <c r="J8" s="304" t="s">
        <v>136</v>
      </c>
      <c r="K8" s="304" t="s">
        <v>137</v>
      </c>
      <c r="L8" s="304" t="s">
        <v>112</v>
      </c>
      <c r="M8" s="304" t="s">
        <v>58</v>
      </c>
      <c r="N8" s="303" t="s">
        <v>138</v>
      </c>
    </row>
    <row r="9" spans="1:16" ht="20.25" customHeight="1" x14ac:dyDescent="0.2">
      <c r="A9" s="205" t="s">
        <v>74</v>
      </c>
      <c r="B9" s="199" t="s">
        <v>119</v>
      </c>
      <c r="C9" s="200">
        <v>0</v>
      </c>
      <c r="D9" s="201">
        <f>'Bevételek(Óvoda 2021)'!D8/1000</f>
        <v>0</v>
      </c>
      <c r="E9" s="202">
        <f t="shared" ref="E9:E14" si="0">G9-D9</f>
        <v>0</v>
      </c>
      <c r="F9" s="203">
        <v>0</v>
      </c>
      <c r="G9" s="204">
        <f>'Bevételek(Óvoda 2021)'!G8/1000</f>
        <v>0</v>
      </c>
      <c r="H9" s="313" t="s">
        <v>60</v>
      </c>
      <c r="I9" s="200" t="s">
        <v>35</v>
      </c>
      <c r="J9" s="314">
        <f>SUM('Kiadások(Óvoda 2021)'!C17/1000)</f>
        <v>54936</v>
      </c>
      <c r="K9" s="314">
        <f>SUM('Kiadások(Óvoda 2021)'!D17/1000)</f>
        <v>52702</v>
      </c>
      <c r="L9" s="296">
        <f>N9-K9</f>
        <v>-2280</v>
      </c>
      <c r="M9" s="203">
        <f>N9/K9*100</f>
        <v>95.673788471025773</v>
      </c>
      <c r="N9" s="298">
        <f>'Kiadások(Óvoda 2021)'!G17/1000</f>
        <v>50422</v>
      </c>
    </row>
    <row r="10" spans="1:16" ht="19.5" customHeight="1" x14ac:dyDescent="0.2">
      <c r="A10" s="145" t="s">
        <v>122</v>
      </c>
      <c r="B10" s="124" t="s">
        <v>124</v>
      </c>
      <c r="C10" s="150">
        <f>SUM('Bevételek(Óvoda 2021)'!C10/1000)</f>
        <v>0</v>
      </c>
      <c r="D10" s="150">
        <f>SUM('Bevételek(Óvoda 2021)'!D10/1000)</f>
        <v>0</v>
      </c>
      <c r="E10" s="197">
        <f t="shared" si="0"/>
        <v>0</v>
      </c>
      <c r="F10" s="198">
        <v>0</v>
      </c>
      <c r="G10" s="190">
        <f>SUM('Bevételek(Óvoda 2021)'!G10/1000)</f>
        <v>0</v>
      </c>
      <c r="H10" s="315" t="s">
        <v>53</v>
      </c>
      <c r="I10" s="123" t="s">
        <v>43</v>
      </c>
      <c r="J10" s="150">
        <f>SUM('Kiadások(Óvoda 2021)'!C20/1000)</f>
        <v>8524</v>
      </c>
      <c r="K10" s="150">
        <f>SUM('Kiadások(Óvoda 2021)'!D20/1000)</f>
        <v>8230</v>
      </c>
      <c r="L10" s="297">
        <f>N10-K10</f>
        <v>-770</v>
      </c>
      <c r="M10" s="300">
        <f>N10/K10*100</f>
        <v>90.64398541919806</v>
      </c>
      <c r="N10" s="299">
        <f>'Kiadások(Óvoda 2021)'!G20/1000</f>
        <v>7460</v>
      </c>
    </row>
    <row r="11" spans="1:16" ht="20.100000000000001" customHeight="1" x14ac:dyDescent="0.2">
      <c r="A11" s="145" t="s">
        <v>95</v>
      </c>
      <c r="B11" s="124" t="s">
        <v>66</v>
      </c>
      <c r="C11" s="150">
        <f>SUM('Bevételek(Óvoda 2021)'!C9/1000)</f>
        <v>0</v>
      </c>
      <c r="D11" s="150">
        <f>SUM('Bevételek(Óvoda 2021)'!D9/1000)</f>
        <v>0</v>
      </c>
      <c r="E11" s="127">
        <f t="shared" si="0"/>
        <v>0</v>
      </c>
      <c r="F11" s="125">
        <v>0</v>
      </c>
      <c r="G11" s="191">
        <f>SUM('Bevételek(Óvoda 2021)'!G9/1000)</f>
        <v>0</v>
      </c>
      <c r="H11" s="316" t="s">
        <v>54</v>
      </c>
      <c r="I11" s="128" t="s">
        <v>37</v>
      </c>
      <c r="J11" s="150">
        <f>SUM('Kiadások(Óvoda 2021)'!C32/1000)</f>
        <v>8629.9599999999991</v>
      </c>
      <c r="K11" s="150">
        <f>SUM('Kiadások(Óvoda 2021)'!D32/1000)</f>
        <v>9579.9599999999991</v>
      </c>
      <c r="L11" s="297">
        <f>N11-K11</f>
        <v>3395.1910000000007</v>
      </c>
      <c r="M11" s="300">
        <f>N11/K11*100</f>
        <v>135.44055507538656</v>
      </c>
      <c r="N11" s="292">
        <f>'Kiadások(Óvoda 2021)'!G32/1000</f>
        <v>12975.151</v>
      </c>
      <c r="O11" s="27"/>
      <c r="P11" s="27"/>
    </row>
    <row r="12" spans="1:16" ht="18.75" customHeight="1" x14ac:dyDescent="0.25">
      <c r="A12" s="145" t="s">
        <v>62</v>
      </c>
      <c r="B12" s="124" t="s">
        <v>90</v>
      </c>
      <c r="C12" s="150">
        <f>SUM('Bevételek(Óvoda 2021)'!C11/1000)</f>
        <v>0</v>
      </c>
      <c r="D12" s="150">
        <f>SUM('Bevételek(Óvoda 2021)'!D11/1000)</f>
        <v>4</v>
      </c>
      <c r="E12" s="127">
        <f t="shared" si="0"/>
        <v>0.19099999999999984</v>
      </c>
      <c r="F12" s="125">
        <f t="shared" ref="F12:F14" si="1">G12/D12*100</f>
        <v>104.77499999999999</v>
      </c>
      <c r="G12" s="190">
        <f>'Bevételek(Óvoda 2021)'!G11/1000</f>
        <v>4.1909999999999998</v>
      </c>
      <c r="H12" s="317"/>
      <c r="I12" s="183"/>
      <c r="J12" s="183"/>
      <c r="K12" s="183"/>
      <c r="L12" s="183"/>
      <c r="M12" s="183"/>
      <c r="N12" s="318"/>
      <c r="O12" s="28"/>
      <c r="P12" s="28"/>
    </row>
    <row r="13" spans="1:16" ht="20.100000000000001" customHeight="1" x14ac:dyDescent="0.25">
      <c r="A13" s="146" t="s">
        <v>56</v>
      </c>
      <c r="B13" s="126" t="s">
        <v>42</v>
      </c>
      <c r="C13" s="128">
        <f>SUM('Bevételek(Óvoda 2021)'!C13/1000)</f>
        <v>70460.14</v>
      </c>
      <c r="D13" s="128">
        <f>SUM('Bevételek(Óvoda 2021)'!D14/1000)</f>
        <v>67970.070000000007</v>
      </c>
      <c r="E13" s="127">
        <f t="shared" si="0"/>
        <v>0</v>
      </c>
      <c r="F13" s="125">
        <f t="shared" si="1"/>
        <v>100</v>
      </c>
      <c r="G13" s="168">
        <f>SUM('Bevételek(Óvoda 2021)'!G14/1000)</f>
        <v>67970.070000000007</v>
      </c>
      <c r="H13" s="316"/>
      <c r="I13" s="128"/>
      <c r="J13" s="173"/>
      <c r="K13" s="294"/>
      <c r="L13" s="294"/>
      <c r="M13" s="294"/>
      <c r="N13" s="292"/>
      <c r="O13" s="28"/>
      <c r="P13" s="28"/>
    </row>
    <row r="14" spans="1:16" ht="20.100000000000001" customHeight="1" thickBot="1" x14ac:dyDescent="0.3">
      <c r="A14" s="146" t="s">
        <v>56</v>
      </c>
      <c r="B14" s="126" t="s">
        <v>44</v>
      </c>
      <c r="C14" s="128">
        <f>SUM('Bevételek(Óvoda 2021)'!C14/1000)</f>
        <v>65659.87</v>
      </c>
      <c r="D14" s="128">
        <f>SUM('Bevételek(Óvoda 2021)'!D15/1000)</f>
        <v>2401.5439999999999</v>
      </c>
      <c r="E14" s="127">
        <f t="shared" si="0"/>
        <v>0</v>
      </c>
      <c r="F14" s="125">
        <f t="shared" si="1"/>
        <v>100</v>
      </c>
      <c r="G14" s="168">
        <f>SUM('Bevételek(Óvoda 2021)'!G15/1000)</f>
        <v>2401.5439999999999</v>
      </c>
      <c r="H14" s="319"/>
      <c r="I14" s="309"/>
      <c r="J14" s="320"/>
      <c r="K14" s="295"/>
      <c r="L14" s="295"/>
      <c r="M14" s="295"/>
      <c r="N14" s="321"/>
      <c r="O14" s="28"/>
      <c r="P14" s="28"/>
    </row>
    <row r="15" spans="1:16" ht="20.100000000000001" customHeight="1" thickBot="1" x14ac:dyDescent="0.25">
      <c r="A15" s="129"/>
      <c r="B15" s="130" t="s">
        <v>75</v>
      </c>
      <c r="C15" s="306">
        <f>SUM(C9:C13)</f>
        <v>70460.14</v>
      </c>
      <c r="D15" s="306">
        <f>SUM(D9:D14)</f>
        <v>70375.614000000001</v>
      </c>
      <c r="E15" s="308">
        <f t="shared" ref="E15:E17" si="2">G15-D15</f>
        <v>0.19100000000617001</v>
      </c>
      <c r="F15" s="131">
        <f t="shared" ref="F15:F17" si="3">G15/D15*100</f>
        <v>100.00027140082928</v>
      </c>
      <c r="G15" s="132">
        <f>SUM(G9:G14)</f>
        <v>70375.805000000008</v>
      </c>
      <c r="H15" s="188"/>
      <c r="I15" s="133" t="s">
        <v>45</v>
      </c>
      <c r="J15" s="306">
        <f>SUM(J9:J14)</f>
        <v>72089.959999999992</v>
      </c>
      <c r="K15" s="306">
        <f>SUM(K9:K14)</f>
        <v>70511.959999999992</v>
      </c>
      <c r="L15" s="306">
        <f>N15-K15</f>
        <v>345.19100000000617</v>
      </c>
      <c r="M15" s="307">
        <f>N15/K15*100</f>
        <v>100.48954957428499</v>
      </c>
      <c r="N15" s="305">
        <f>SUM(N9:N13)</f>
        <v>70857.150999999998</v>
      </c>
      <c r="O15" s="27"/>
      <c r="P15" s="27"/>
    </row>
    <row r="16" spans="1:16" ht="20.100000000000001" customHeight="1" thickBot="1" x14ac:dyDescent="0.25">
      <c r="A16" s="192" t="s">
        <v>55</v>
      </c>
      <c r="B16" s="193" t="s">
        <v>46</v>
      </c>
      <c r="C16" s="309">
        <f>SUM('Bevételek(Óvoda 2021)'!C12/1000)</f>
        <v>2220.37</v>
      </c>
      <c r="D16" s="309">
        <f>SUM('Bevételek(Óvoda 2021)'!D12/1000)</f>
        <v>2220.37</v>
      </c>
      <c r="E16" s="194">
        <f t="shared" si="2"/>
        <v>0</v>
      </c>
      <c r="F16" s="195">
        <f t="shared" si="3"/>
        <v>100</v>
      </c>
      <c r="G16" s="196">
        <f>'Bevételek COFOG'!G9/1000</f>
        <v>2220.37</v>
      </c>
      <c r="H16" s="187" t="s">
        <v>96</v>
      </c>
      <c r="I16" s="134" t="s">
        <v>97</v>
      </c>
      <c r="J16" s="151">
        <f>SUM('Kiadások(Óvoda 2021)'!C35/1000)</f>
        <v>590.54999999999995</v>
      </c>
      <c r="K16" s="151">
        <f>SUM('Kiadások(Óvoda 2021)'!D35/1000)</f>
        <v>2084.0239999999999</v>
      </c>
      <c r="L16" s="301">
        <f>N16-K16</f>
        <v>-345</v>
      </c>
      <c r="M16" s="302">
        <f>N16/K16*100</f>
        <v>83.445488151767918</v>
      </c>
      <c r="N16" s="293">
        <f>'Kiadások(Óvoda 2021)'!G35/1000</f>
        <v>1739.0239999999999</v>
      </c>
      <c r="O16" s="27"/>
      <c r="P16" s="27"/>
    </row>
    <row r="17" spans="1:16" ht="21.75" customHeight="1" thickBot="1" x14ac:dyDescent="0.25">
      <c r="A17" s="328" t="s">
        <v>47</v>
      </c>
      <c r="B17" s="329"/>
      <c r="C17" s="135">
        <f>SUM(C15:C16)</f>
        <v>72680.509999999995</v>
      </c>
      <c r="D17" s="135">
        <f>SUM(D15:D16)</f>
        <v>72595.983999999997</v>
      </c>
      <c r="E17" s="136">
        <f t="shared" si="2"/>
        <v>0.19100000000617001</v>
      </c>
      <c r="F17" s="137">
        <f t="shared" si="3"/>
        <v>100.00026309995332</v>
      </c>
      <c r="G17" s="136">
        <f>SUM(G15:G16)</f>
        <v>72596.175000000003</v>
      </c>
      <c r="H17" s="330" t="s">
        <v>47</v>
      </c>
      <c r="I17" s="331"/>
      <c r="J17" s="311">
        <f>SUM(J15:J16)</f>
        <v>72680.509999999995</v>
      </c>
      <c r="K17" s="311">
        <f>SUM(K15:K16)</f>
        <v>72595.983999999997</v>
      </c>
      <c r="L17" s="311">
        <f>N17-K17</f>
        <v>0.19100000000617001</v>
      </c>
      <c r="M17" s="312">
        <f>N17/K17*100</f>
        <v>100.00026309995332</v>
      </c>
      <c r="N17" s="310">
        <f>SUM(N15:N16)</f>
        <v>72596.175000000003</v>
      </c>
      <c r="O17" s="27"/>
      <c r="P17" s="27"/>
    </row>
    <row r="20" spans="1:16" ht="15.75" x14ac:dyDescent="0.25">
      <c r="E20" s="29"/>
      <c r="F20" s="29"/>
      <c r="G20" s="29"/>
    </row>
    <row r="21" spans="1:16" ht="15.75" x14ac:dyDescent="0.25">
      <c r="E21" s="29"/>
      <c r="F21" s="29"/>
      <c r="G21" s="29"/>
    </row>
    <row r="22" spans="1:16" ht="15.75" x14ac:dyDescent="0.25">
      <c r="E22" s="30"/>
      <c r="F22" s="30"/>
      <c r="G22" s="30"/>
    </row>
    <row r="23" spans="1:16" ht="15.75" x14ac:dyDescent="0.25">
      <c r="E23" s="29"/>
      <c r="F23" s="29"/>
      <c r="G23" s="29"/>
    </row>
    <row r="24" spans="1:16" ht="15.75" x14ac:dyDescent="0.25">
      <c r="B24" s="31"/>
      <c r="C24" s="31"/>
      <c r="D24" s="31"/>
      <c r="E24" s="32"/>
      <c r="F24" s="32"/>
      <c r="G24" s="32"/>
      <c r="H24" s="31"/>
      <c r="I24" s="31"/>
      <c r="J24" s="31"/>
      <c r="K24" s="31"/>
    </row>
    <row r="25" spans="1:16" x14ac:dyDescent="0.2">
      <c r="B25" s="31"/>
      <c r="C25" s="31"/>
      <c r="D25" s="31"/>
      <c r="E25" s="31"/>
      <c r="F25" s="31"/>
      <c r="G25" s="33"/>
      <c r="H25" s="31"/>
      <c r="I25" s="31"/>
      <c r="J25" s="31"/>
      <c r="K25" s="31"/>
    </row>
    <row r="26" spans="1:16" x14ac:dyDescent="0.2">
      <c r="B26" s="31"/>
      <c r="C26" s="31"/>
      <c r="D26" s="31"/>
      <c r="E26" s="31"/>
      <c r="F26" s="31"/>
      <c r="G26" s="33"/>
      <c r="H26" s="31"/>
      <c r="I26" s="31"/>
      <c r="J26" s="31"/>
      <c r="K26" s="31"/>
    </row>
    <row r="27" spans="1:16" x14ac:dyDescent="0.2">
      <c r="B27" s="31"/>
      <c r="C27" s="31"/>
      <c r="D27" s="31"/>
      <c r="E27" s="31"/>
      <c r="F27" s="31"/>
      <c r="G27" s="34"/>
      <c r="H27" s="31"/>
      <c r="I27" s="31"/>
      <c r="J27" s="31"/>
      <c r="K27" s="31"/>
    </row>
    <row r="28" spans="1:16" x14ac:dyDescent="0.2">
      <c r="B28" s="31"/>
      <c r="C28" s="31"/>
      <c r="D28" s="31"/>
      <c r="E28" s="31"/>
      <c r="F28" s="31"/>
      <c r="G28" s="31"/>
      <c r="H28" s="31"/>
      <c r="I28" s="31"/>
      <c r="J28" s="31"/>
      <c r="K28" s="31"/>
    </row>
  </sheetData>
  <mergeCells count="10">
    <mergeCell ref="L1:N1"/>
    <mergeCell ref="A8:B8"/>
    <mergeCell ref="H8:I8"/>
    <mergeCell ref="A17:B17"/>
    <mergeCell ref="H17:I17"/>
    <mergeCell ref="B2:N2"/>
    <mergeCell ref="B3:N3"/>
    <mergeCell ref="B5:N5"/>
    <mergeCell ref="A7:G7"/>
    <mergeCell ref="H7:N7"/>
  </mergeCells>
  <phoneticPr fontId="6" type="noConversion"/>
  <pageMargins left="0.75" right="0.75" top="1" bottom="1" header="0.5" footer="0.5"/>
  <pageSetup paperSize="9" scale="63" orientation="landscape" horizontalDpi="4294967294" r:id="rId1"/>
  <headerFooter alignWithMargins="0">
    <oddHeader>&amp;LPiliscsévi "Aranykapu" Óvoda-Bölcsőde&amp;RIV/1. számú melléklet</oddHeader>
    <oddFooter>&amp;C&amp;P/&amp;N&amp;R2020.08.hó</oddFooter>
  </headerFooter>
  <colBreaks count="1" manualBreakCount="1">
    <brk id="14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view="pageBreakPreview" zoomScale="124" zoomScaleNormal="100" zoomScaleSheetLayoutView="124" workbookViewId="0">
      <selection activeCell="A4" sqref="A4"/>
    </sheetView>
  </sheetViews>
  <sheetFormatPr defaultRowHeight="12.75" x14ac:dyDescent="0.2"/>
  <cols>
    <col min="1" max="1" width="12.28515625" customWidth="1"/>
    <col min="2" max="2" width="37.28515625" customWidth="1"/>
    <col min="3" max="4" width="13.42578125" customWidth="1"/>
    <col min="5" max="5" width="11.7109375" customWidth="1"/>
    <col min="6" max="6" width="11.42578125" customWidth="1"/>
    <col min="7" max="7" width="12.28515625" customWidth="1"/>
  </cols>
  <sheetData>
    <row r="1" spans="1:7" x14ac:dyDescent="0.2">
      <c r="F1" s="5"/>
      <c r="G1" s="5"/>
    </row>
    <row r="2" spans="1:7" x14ac:dyDescent="0.2">
      <c r="A2" s="344" t="s">
        <v>135</v>
      </c>
      <c r="B2" s="344"/>
      <c r="C2" s="344"/>
      <c r="D2" s="344"/>
      <c r="E2" s="344"/>
      <c r="F2" s="344"/>
      <c r="G2" s="344"/>
    </row>
    <row r="3" spans="1:7" x14ac:dyDescent="0.2">
      <c r="A3" s="345" t="s">
        <v>141</v>
      </c>
      <c r="B3" s="345"/>
      <c r="C3" s="345"/>
      <c r="D3" s="345"/>
      <c r="E3" s="345"/>
      <c r="F3" s="345"/>
      <c r="G3" s="345"/>
    </row>
    <row r="4" spans="1:7" ht="13.5" thickBot="1" x14ac:dyDescent="0.25">
      <c r="A4" s="69"/>
      <c r="B4" s="69"/>
      <c r="C4" s="69"/>
      <c r="D4" s="69"/>
      <c r="E4" s="69"/>
      <c r="F4" s="69"/>
      <c r="G4" s="70" t="s">
        <v>49</v>
      </c>
    </row>
    <row r="5" spans="1:7" ht="24" customHeight="1" x14ac:dyDescent="0.2">
      <c r="A5" s="346" t="s">
        <v>34</v>
      </c>
      <c r="B5" s="347"/>
      <c r="C5" s="347"/>
      <c r="D5" s="347"/>
      <c r="E5" s="347"/>
      <c r="F5" s="347"/>
      <c r="G5" s="348"/>
    </row>
    <row r="6" spans="1:7" ht="18.75" customHeight="1" x14ac:dyDescent="0.2">
      <c r="A6" s="349" t="s">
        <v>0</v>
      </c>
      <c r="B6" s="351" t="s">
        <v>18</v>
      </c>
      <c r="C6" s="353">
        <v>2021</v>
      </c>
      <c r="D6" s="354"/>
      <c r="E6" s="355"/>
      <c r="F6" s="356"/>
      <c r="G6" s="71">
        <v>2021</v>
      </c>
    </row>
    <row r="7" spans="1:7" ht="36.75" customHeight="1" thickBot="1" x14ac:dyDescent="0.25">
      <c r="A7" s="350"/>
      <c r="B7" s="352"/>
      <c r="C7" s="147" t="s">
        <v>59</v>
      </c>
      <c r="D7" s="73" t="s">
        <v>125</v>
      </c>
      <c r="E7" s="155" t="s">
        <v>112</v>
      </c>
      <c r="F7" s="139" t="s">
        <v>58</v>
      </c>
      <c r="G7" s="73" t="s">
        <v>128</v>
      </c>
    </row>
    <row r="8" spans="1:7" ht="24.95" customHeight="1" x14ac:dyDescent="0.2">
      <c r="A8" s="88" t="s">
        <v>74</v>
      </c>
      <c r="B8" s="89" t="s">
        <v>88</v>
      </c>
      <c r="C8" s="90">
        <v>0</v>
      </c>
      <c r="D8" s="90">
        <v>0</v>
      </c>
      <c r="E8" s="91">
        <f t="shared" ref="E8:E15" si="0">G8-D8</f>
        <v>0</v>
      </c>
      <c r="F8" s="76">
        <v>0</v>
      </c>
      <c r="G8" s="92">
        <f>'Bevételek COFOG'!G17</f>
        <v>0</v>
      </c>
    </row>
    <row r="9" spans="1:7" ht="24.95" customHeight="1" x14ac:dyDescent="0.2">
      <c r="A9" s="93" t="s">
        <v>89</v>
      </c>
      <c r="B9" s="94" t="s">
        <v>90</v>
      </c>
      <c r="C9" s="95">
        <v>0</v>
      </c>
      <c r="D9" s="95">
        <v>0</v>
      </c>
      <c r="E9" s="91">
        <v>0</v>
      </c>
      <c r="F9" s="76">
        <v>0</v>
      </c>
      <c r="G9" s="96">
        <f>SUM('Bevételek COFOG'!G23)</f>
        <v>0</v>
      </c>
    </row>
    <row r="10" spans="1:7" ht="24.95" customHeight="1" x14ac:dyDescent="0.2">
      <c r="A10" s="93" t="s">
        <v>122</v>
      </c>
      <c r="B10" s="94" t="s">
        <v>124</v>
      </c>
      <c r="C10" s="95">
        <v>0</v>
      </c>
      <c r="D10" s="95">
        <v>0</v>
      </c>
      <c r="E10" s="91">
        <f t="shared" si="0"/>
        <v>0</v>
      </c>
      <c r="F10" s="76">
        <v>0</v>
      </c>
      <c r="G10" s="96">
        <f>SUM('Bevételek COFOG'!G22)</f>
        <v>0</v>
      </c>
    </row>
    <row r="11" spans="1:7" ht="24.95" customHeight="1" x14ac:dyDescent="0.2">
      <c r="A11" s="74" t="s">
        <v>62</v>
      </c>
      <c r="B11" s="75" t="s">
        <v>63</v>
      </c>
      <c r="C11" s="91">
        <v>0</v>
      </c>
      <c r="D11" s="91">
        <v>4000</v>
      </c>
      <c r="E11" s="91">
        <f t="shared" si="0"/>
        <v>191</v>
      </c>
      <c r="F11" s="76">
        <f>G11/D11*100</f>
        <v>104.77499999999999</v>
      </c>
      <c r="G11" s="97">
        <f>SUM('Bevételek COFOG'!G24)</f>
        <v>4191</v>
      </c>
    </row>
    <row r="12" spans="1:7" ht="24.95" customHeight="1" x14ac:dyDescent="0.2">
      <c r="A12" s="74" t="s">
        <v>2</v>
      </c>
      <c r="B12" s="75" t="s">
        <v>19</v>
      </c>
      <c r="C12" s="91">
        <v>2220370</v>
      </c>
      <c r="D12" s="91">
        <v>2220370</v>
      </c>
      <c r="E12" s="91">
        <f t="shared" si="0"/>
        <v>0</v>
      </c>
      <c r="F12" s="76">
        <f>G12/D12*100</f>
        <v>100</v>
      </c>
      <c r="G12" s="77">
        <f>'Bevételek COFOG'!G9</f>
        <v>2220370</v>
      </c>
    </row>
    <row r="13" spans="1:7" ht="24.95" customHeight="1" x14ac:dyDescent="0.2">
      <c r="A13" s="340" t="s">
        <v>3</v>
      </c>
      <c r="B13" s="78" t="s">
        <v>20</v>
      </c>
      <c r="C13" s="152">
        <v>70460140</v>
      </c>
      <c r="D13" s="152">
        <v>70371614</v>
      </c>
      <c r="E13" s="91">
        <f t="shared" si="0"/>
        <v>0</v>
      </c>
      <c r="F13" s="76">
        <f>G13/D13*100</f>
        <v>100</v>
      </c>
      <c r="G13" s="79">
        <f>G14+G15</f>
        <v>70371614</v>
      </c>
    </row>
    <row r="14" spans="1:7" ht="24.95" customHeight="1" x14ac:dyDescent="0.2">
      <c r="A14" s="341"/>
      <c r="B14" s="80" t="s">
        <v>57</v>
      </c>
      <c r="C14" s="153">
        <v>65659870</v>
      </c>
      <c r="D14" s="153">
        <v>67970070</v>
      </c>
      <c r="E14" s="91">
        <f t="shared" si="0"/>
        <v>0</v>
      </c>
      <c r="F14" s="76">
        <f>G14/D14*100</f>
        <v>100</v>
      </c>
      <c r="G14" s="82">
        <f>'Bevételek COFOG'!G11</f>
        <v>67970070</v>
      </c>
    </row>
    <row r="15" spans="1:7" ht="24.95" customHeight="1" thickBot="1" x14ac:dyDescent="0.25">
      <c r="A15" s="341"/>
      <c r="B15" s="84" t="s">
        <v>87</v>
      </c>
      <c r="C15" s="154">
        <v>4800270</v>
      </c>
      <c r="D15" s="154">
        <v>2401544</v>
      </c>
      <c r="E15" s="91">
        <f t="shared" si="0"/>
        <v>0</v>
      </c>
      <c r="F15" s="76">
        <v>0</v>
      </c>
      <c r="G15" s="83">
        <f>'Bevételek COFOG'!G12</f>
        <v>2401544</v>
      </c>
    </row>
    <row r="16" spans="1:7" ht="26.25" customHeight="1" thickBot="1" x14ac:dyDescent="0.25">
      <c r="A16" s="342" t="s">
        <v>94</v>
      </c>
      <c r="B16" s="343"/>
      <c r="C16" s="86">
        <f>SUM(C8:C13)</f>
        <v>72680510</v>
      </c>
      <c r="D16" s="86">
        <f>SUM(D8:D13)</f>
        <v>72595984</v>
      </c>
      <c r="E16" s="86">
        <f>SUM(E8:E13)</f>
        <v>191</v>
      </c>
      <c r="F16" s="87">
        <f>G16/D16*100</f>
        <v>100.00026309995329</v>
      </c>
      <c r="G16" s="280">
        <f>SUM(G8:G13)</f>
        <v>72596175</v>
      </c>
    </row>
    <row r="17" spans="1:7" ht="24.95" customHeight="1" x14ac:dyDescent="0.2">
      <c r="A17" s="98"/>
      <c r="B17" s="98"/>
      <c r="C17" s="98"/>
      <c r="D17" s="98"/>
      <c r="E17" s="99"/>
      <c r="F17" s="100"/>
      <c r="G17" s="99"/>
    </row>
    <row r="18" spans="1:7" x14ac:dyDescent="0.2">
      <c r="A18" s="45"/>
      <c r="B18" s="45"/>
      <c r="C18" s="160"/>
      <c r="D18" s="160"/>
      <c r="E18" s="160"/>
      <c r="F18" s="160"/>
      <c r="G18" s="160"/>
    </row>
  </sheetData>
  <mergeCells count="8">
    <mergeCell ref="A13:A15"/>
    <mergeCell ref="A16:B16"/>
    <mergeCell ref="A2:G2"/>
    <mergeCell ref="A3:G3"/>
    <mergeCell ref="A5:G5"/>
    <mergeCell ref="A6:A7"/>
    <mergeCell ref="B6:B7"/>
    <mergeCell ref="C6:F6"/>
  </mergeCells>
  <pageMargins left="1" right="1" top="1" bottom="1" header="0.5" footer="0.5"/>
  <pageSetup paperSize="9" scale="67" orientation="portrait" horizontalDpi="4294967293" r:id="rId1"/>
  <headerFooter alignWithMargins="0">
    <oddHeader>&amp;LPiliscsévi "Aranykapu" Egységes Óvoda-Bölcsőde&amp;RIV/2. számú melléklet</oddHeader>
    <oddFooter>&amp;C&amp;P/&amp;N&amp;R2020.08.hó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showGridLines="0" view="pageBreakPreview" topLeftCell="A13" zoomScaleNormal="100" zoomScaleSheetLayoutView="100" workbookViewId="0">
      <selection activeCell="A14" sqref="A14:G14"/>
    </sheetView>
  </sheetViews>
  <sheetFormatPr defaultRowHeight="12.75" x14ac:dyDescent="0.2"/>
  <cols>
    <col min="1" max="1" width="12.28515625" customWidth="1"/>
    <col min="2" max="2" width="37.28515625" customWidth="1"/>
    <col min="3" max="3" width="15.5703125" customWidth="1"/>
    <col min="4" max="4" width="13" customWidth="1"/>
    <col min="5" max="5" width="11.7109375" customWidth="1"/>
    <col min="6" max="6" width="11.42578125" customWidth="1"/>
    <col min="7" max="7" width="12.28515625" customWidth="1"/>
  </cols>
  <sheetData>
    <row r="1" spans="1:7" x14ac:dyDescent="0.2">
      <c r="F1" s="5"/>
      <c r="G1" s="5"/>
    </row>
    <row r="2" spans="1:7" x14ac:dyDescent="0.2">
      <c r="A2" s="344" t="s">
        <v>127</v>
      </c>
      <c r="B2" s="344"/>
      <c r="C2" s="344"/>
      <c r="D2" s="344"/>
      <c r="E2" s="344"/>
      <c r="F2" s="344"/>
      <c r="G2" s="344"/>
    </row>
    <row r="3" spans="1:7" x14ac:dyDescent="0.2">
      <c r="A3" s="345" t="s">
        <v>141</v>
      </c>
      <c r="B3" s="345"/>
      <c r="C3" s="345"/>
      <c r="D3" s="345"/>
      <c r="E3" s="345"/>
      <c r="F3" s="345"/>
      <c r="G3" s="345"/>
    </row>
    <row r="4" spans="1:7" x14ac:dyDescent="0.2">
      <c r="A4" s="69"/>
      <c r="B4" s="69"/>
      <c r="C4" s="69"/>
      <c r="D4" s="69"/>
      <c r="E4" s="69"/>
      <c r="F4" s="69"/>
      <c r="G4" s="70" t="s">
        <v>49</v>
      </c>
    </row>
    <row r="5" spans="1:7" ht="24" customHeight="1" thickBot="1" x14ac:dyDescent="0.25">
      <c r="A5" s="360" t="s">
        <v>86</v>
      </c>
      <c r="B5" s="360"/>
      <c r="C5" s="360"/>
      <c r="D5" s="360"/>
      <c r="E5" s="360"/>
      <c r="F5" s="360"/>
      <c r="G5" s="360"/>
    </row>
    <row r="6" spans="1:7" ht="27" customHeight="1" x14ac:dyDescent="0.2">
      <c r="A6" s="357" t="s">
        <v>85</v>
      </c>
      <c r="B6" s="358"/>
      <c r="C6" s="358"/>
      <c r="D6" s="358"/>
      <c r="E6" s="358"/>
      <c r="F6" s="358"/>
      <c r="G6" s="359"/>
    </row>
    <row r="7" spans="1:7" ht="18.75" customHeight="1" x14ac:dyDescent="0.2">
      <c r="A7" s="349" t="s">
        <v>0</v>
      </c>
      <c r="B7" s="351" t="s">
        <v>18</v>
      </c>
      <c r="C7" s="169"/>
      <c r="D7" s="353">
        <v>2020</v>
      </c>
      <c r="E7" s="355"/>
      <c r="F7" s="356"/>
      <c r="G7" s="71">
        <v>2020</v>
      </c>
    </row>
    <row r="8" spans="1:7" ht="36.75" customHeight="1" thickBot="1" x14ac:dyDescent="0.25">
      <c r="A8" s="350"/>
      <c r="B8" s="352"/>
      <c r="C8" s="147" t="s">
        <v>59</v>
      </c>
      <c r="D8" s="207" t="s">
        <v>121</v>
      </c>
      <c r="E8" s="155" t="s">
        <v>112</v>
      </c>
      <c r="F8" s="72" t="s">
        <v>58</v>
      </c>
      <c r="G8" s="73" t="s">
        <v>126</v>
      </c>
    </row>
    <row r="9" spans="1:7" ht="24.95" customHeight="1" x14ac:dyDescent="0.2">
      <c r="A9" s="74" t="s">
        <v>2</v>
      </c>
      <c r="B9" s="75" t="s">
        <v>19</v>
      </c>
      <c r="C9" s="91">
        <v>2220370</v>
      </c>
      <c r="D9" s="285">
        <v>2220370</v>
      </c>
      <c r="E9" s="283">
        <f>G9-D9</f>
        <v>0</v>
      </c>
      <c r="F9" s="76">
        <f>G9/D9*100</f>
        <v>100</v>
      </c>
      <c r="G9" s="77">
        <v>2220370</v>
      </c>
    </row>
    <row r="10" spans="1:7" ht="24.95" customHeight="1" x14ac:dyDescent="0.2">
      <c r="A10" s="340" t="s">
        <v>3</v>
      </c>
      <c r="B10" s="78" t="s">
        <v>20</v>
      </c>
      <c r="C10" s="152">
        <v>70460140</v>
      </c>
      <c r="D10" s="286">
        <v>70371614</v>
      </c>
      <c r="E10" s="283">
        <f>SUM(E11:E12)</f>
        <v>0</v>
      </c>
      <c r="F10" s="76">
        <f>G10/D10*100</f>
        <v>100</v>
      </c>
      <c r="G10" s="79">
        <f>SUM(G11:G12)</f>
        <v>70371614</v>
      </c>
    </row>
    <row r="11" spans="1:7" ht="24.95" customHeight="1" x14ac:dyDescent="0.2">
      <c r="A11" s="341"/>
      <c r="B11" s="80" t="s">
        <v>134</v>
      </c>
      <c r="C11" s="153">
        <v>65659870</v>
      </c>
      <c r="D11" s="287">
        <v>67970070</v>
      </c>
      <c r="E11" s="283">
        <f>G11-D11</f>
        <v>0</v>
      </c>
      <c r="F11" s="81">
        <f>G11/D11*100</f>
        <v>100</v>
      </c>
      <c r="G11" s="82">
        <v>67970070</v>
      </c>
    </row>
    <row r="12" spans="1:7" ht="24.95" customHeight="1" thickBot="1" x14ac:dyDescent="0.25">
      <c r="A12" s="341"/>
      <c r="B12" s="84" t="s">
        <v>133</v>
      </c>
      <c r="C12" s="154">
        <v>4800270</v>
      </c>
      <c r="D12" s="288">
        <v>2401544</v>
      </c>
      <c r="E12" s="283">
        <f>G12-D12</f>
        <v>0</v>
      </c>
      <c r="F12" s="81">
        <v>0</v>
      </c>
      <c r="G12" s="83">
        <v>2401544</v>
      </c>
    </row>
    <row r="13" spans="1:7" ht="26.25" customHeight="1" thickBot="1" x14ac:dyDescent="0.25">
      <c r="A13" s="342" t="s">
        <v>64</v>
      </c>
      <c r="B13" s="343"/>
      <c r="C13" s="86">
        <f>SUM(C9:C10)</f>
        <v>72680510</v>
      </c>
      <c r="D13" s="284">
        <f>SUM(D9:D10)</f>
        <v>72591984</v>
      </c>
      <c r="E13" s="284">
        <f>SUM(E9:E10)</f>
        <v>0</v>
      </c>
      <c r="F13" s="87">
        <f>G13/C13*100</f>
        <v>99.878198433115017</v>
      </c>
      <c r="G13" s="85">
        <f>SUM(G9:G10)</f>
        <v>72591984</v>
      </c>
    </row>
    <row r="14" spans="1:7" ht="26.25" customHeight="1" x14ac:dyDescent="0.2">
      <c r="A14" s="357" t="s">
        <v>98</v>
      </c>
      <c r="B14" s="358"/>
      <c r="C14" s="358"/>
      <c r="D14" s="358"/>
      <c r="E14" s="358"/>
      <c r="F14" s="358"/>
      <c r="G14" s="359"/>
    </row>
    <row r="15" spans="1:7" ht="26.25" customHeight="1" x14ac:dyDescent="0.2">
      <c r="A15" s="349" t="s">
        <v>0</v>
      </c>
      <c r="B15" s="351" t="s">
        <v>18</v>
      </c>
      <c r="C15" s="169"/>
      <c r="D15" s="353">
        <v>2020</v>
      </c>
      <c r="E15" s="355"/>
      <c r="F15" s="356"/>
      <c r="G15" s="71">
        <v>2020</v>
      </c>
    </row>
    <row r="16" spans="1:7" ht="26.25" customHeight="1" thickBot="1" x14ac:dyDescent="0.25">
      <c r="A16" s="350"/>
      <c r="B16" s="352"/>
      <c r="C16" s="162" t="s">
        <v>59</v>
      </c>
      <c r="D16" s="207" t="s">
        <v>121</v>
      </c>
      <c r="E16" s="155" t="s">
        <v>112</v>
      </c>
      <c r="F16" s="162" t="s">
        <v>58</v>
      </c>
      <c r="G16" s="73" t="s">
        <v>126</v>
      </c>
    </row>
    <row r="17" spans="1:7" ht="26.25" customHeight="1" thickBot="1" x14ac:dyDescent="0.25">
      <c r="A17" s="88" t="s">
        <v>74</v>
      </c>
      <c r="B17" s="89" t="s">
        <v>88</v>
      </c>
      <c r="C17" s="165">
        <v>0</v>
      </c>
      <c r="D17" s="289">
        <v>0</v>
      </c>
      <c r="E17" s="279">
        <v>0</v>
      </c>
      <c r="F17" s="76">
        <v>0</v>
      </c>
      <c r="G17" s="92">
        <v>0</v>
      </c>
    </row>
    <row r="18" spans="1:7" ht="26.25" customHeight="1" thickBot="1" x14ac:dyDescent="0.25">
      <c r="A18" s="342" t="s">
        <v>64</v>
      </c>
      <c r="B18" s="343"/>
      <c r="C18" s="290">
        <v>0</v>
      </c>
      <c r="D18" s="284">
        <f>SUM(D17:D17)</f>
        <v>0</v>
      </c>
      <c r="E18" s="86">
        <f>SUM(E17:E17)</f>
        <v>0</v>
      </c>
      <c r="F18" s="87">
        <v>0</v>
      </c>
      <c r="G18" s="280">
        <f>SUM(G17:G17)</f>
        <v>0</v>
      </c>
    </row>
    <row r="19" spans="1:7" ht="26.25" customHeight="1" x14ac:dyDescent="0.2">
      <c r="A19" s="361" t="s">
        <v>102</v>
      </c>
      <c r="B19" s="362"/>
      <c r="C19" s="362"/>
      <c r="D19" s="362"/>
      <c r="E19" s="362"/>
      <c r="F19" s="362"/>
      <c r="G19" s="363"/>
    </row>
    <row r="20" spans="1:7" ht="17.25" customHeight="1" x14ac:dyDescent="0.2">
      <c r="A20" s="349" t="s">
        <v>0</v>
      </c>
      <c r="B20" s="351" t="s">
        <v>18</v>
      </c>
      <c r="C20" s="169"/>
      <c r="D20" s="353">
        <v>2020</v>
      </c>
      <c r="E20" s="355"/>
      <c r="F20" s="356"/>
      <c r="G20" s="71">
        <v>2020</v>
      </c>
    </row>
    <row r="21" spans="1:7" ht="33" customHeight="1" thickBot="1" x14ac:dyDescent="0.25">
      <c r="A21" s="350"/>
      <c r="B21" s="352"/>
      <c r="C21" s="162" t="s">
        <v>59</v>
      </c>
      <c r="D21" s="207" t="s">
        <v>121</v>
      </c>
      <c r="E21" s="155" t="s">
        <v>112</v>
      </c>
      <c r="F21" s="162" t="s">
        <v>58</v>
      </c>
      <c r="G21" s="73" t="s">
        <v>126</v>
      </c>
    </row>
    <row r="22" spans="1:7" ht="27" customHeight="1" x14ac:dyDescent="0.2">
      <c r="A22" s="93" t="s">
        <v>122</v>
      </c>
      <c r="B22" s="94" t="s">
        <v>123</v>
      </c>
      <c r="C22" s="95">
        <v>0</v>
      </c>
      <c r="D22" s="281">
        <v>0</v>
      </c>
      <c r="E22" s="279">
        <f>G22-D22</f>
        <v>0</v>
      </c>
      <c r="F22" s="76">
        <v>0</v>
      </c>
      <c r="G22" s="96">
        <v>0</v>
      </c>
    </row>
    <row r="23" spans="1:7" ht="24.95" customHeight="1" x14ac:dyDescent="0.2">
      <c r="A23" s="93" t="s">
        <v>89</v>
      </c>
      <c r="B23" s="94" t="s">
        <v>90</v>
      </c>
      <c r="C23" s="95">
        <v>0</v>
      </c>
      <c r="D23" s="281">
        <v>0</v>
      </c>
      <c r="E23" s="279">
        <f>G23-D23</f>
        <v>0</v>
      </c>
      <c r="F23" s="76">
        <v>0</v>
      </c>
      <c r="G23" s="96">
        <v>0</v>
      </c>
    </row>
    <row r="24" spans="1:7" ht="24.95" customHeight="1" thickBot="1" x14ac:dyDescent="0.25">
      <c r="A24" s="74" t="s">
        <v>62</v>
      </c>
      <c r="B24" s="75" t="s">
        <v>63</v>
      </c>
      <c r="C24" s="91">
        <v>0</v>
      </c>
      <c r="D24" s="282">
        <v>4000</v>
      </c>
      <c r="E24" s="279">
        <f>G24-D24</f>
        <v>191</v>
      </c>
      <c r="F24" s="76">
        <f>G24/D24*100</f>
        <v>104.77499999999999</v>
      </c>
      <c r="G24" s="97">
        <v>4191</v>
      </c>
    </row>
    <row r="25" spans="1:7" ht="24.95" customHeight="1" thickBot="1" x14ac:dyDescent="0.25">
      <c r="A25" s="342" t="s">
        <v>64</v>
      </c>
      <c r="B25" s="343"/>
      <c r="C25" s="86">
        <f t="shared" ref="C25:D25" si="0">SUM(C22:C24)</f>
        <v>0</v>
      </c>
      <c r="D25" s="284">
        <f t="shared" si="0"/>
        <v>4000</v>
      </c>
      <c r="E25" s="86">
        <f>SUM(E22:E24)</f>
        <v>191</v>
      </c>
      <c r="F25" s="291">
        <f>G25/D25*100</f>
        <v>104.77499999999999</v>
      </c>
      <c r="G25" s="85">
        <f>SUM(G22:G24)</f>
        <v>4191</v>
      </c>
    </row>
    <row r="26" spans="1:7" ht="24.95" customHeight="1" thickBot="1" x14ac:dyDescent="0.25">
      <c r="A26" s="98"/>
      <c r="B26" s="98"/>
      <c r="C26" s="98"/>
      <c r="D26" s="98"/>
      <c r="E26" s="99"/>
      <c r="F26" s="100"/>
      <c r="G26" s="99"/>
    </row>
    <row r="27" spans="1:7" ht="26.25" customHeight="1" thickBot="1" x14ac:dyDescent="0.25">
      <c r="A27" s="342" t="s">
        <v>65</v>
      </c>
      <c r="B27" s="343"/>
      <c r="C27" s="176">
        <f>SUM(C25+C18+C13)</f>
        <v>72680510</v>
      </c>
      <c r="D27" s="176">
        <f t="shared" ref="D27:E27" si="1">SUM(D25+D18+D13)</f>
        <v>72595984</v>
      </c>
      <c r="E27" s="176">
        <f t="shared" si="1"/>
        <v>191</v>
      </c>
      <c r="F27" s="101">
        <f>G27/D27*100</f>
        <v>100.00026309995329</v>
      </c>
      <c r="G27" s="85">
        <f>G13+G25+G18</f>
        <v>72596175</v>
      </c>
    </row>
    <row r="30" spans="1:7" x14ac:dyDescent="0.2">
      <c r="G30" s="46">
        <f>G27-'Kiadások COFOG szerint'!G92</f>
        <v>0</v>
      </c>
    </row>
  </sheetData>
  <mergeCells count="20">
    <mergeCell ref="A27:B27"/>
    <mergeCell ref="A19:G19"/>
    <mergeCell ref="A20:A21"/>
    <mergeCell ref="B20:B21"/>
    <mergeCell ref="A25:B25"/>
    <mergeCell ref="D20:F20"/>
    <mergeCell ref="A2:G2"/>
    <mergeCell ref="A13:B13"/>
    <mergeCell ref="A3:G3"/>
    <mergeCell ref="A6:G6"/>
    <mergeCell ref="A7:A8"/>
    <mergeCell ref="B7:B8"/>
    <mergeCell ref="A10:A12"/>
    <mergeCell ref="A5:G5"/>
    <mergeCell ref="D7:F7"/>
    <mergeCell ref="A14:G14"/>
    <mergeCell ref="A15:A16"/>
    <mergeCell ref="B15:B16"/>
    <mergeCell ref="D15:F15"/>
    <mergeCell ref="A18:B18"/>
  </mergeCells>
  <phoneticPr fontId="0" type="noConversion"/>
  <pageMargins left="1" right="1" top="1" bottom="1" header="0.5" footer="0.5"/>
  <pageSetup paperSize="9" scale="60" orientation="portrait" horizontalDpi="4294967293" r:id="rId1"/>
  <headerFooter alignWithMargins="0">
    <oddHeader>&amp;LPiliscsévi "Aranykapu" Egységes Óvoda-Bölcsőde&amp;RIV/2.a) számú melléklet</oddHeader>
    <oddFooter>&amp;C&amp;P/&amp;N&amp;R2020.08.hó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1"/>
  <sheetViews>
    <sheetView showGridLines="0" view="pageBreakPreview" topLeftCell="A28" zoomScaleNormal="100" zoomScaleSheetLayoutView="100" workbookViewId="0">
      <selection activeCell="L44" sqref="L44"/>
    </sheetView>
  </sheetViews>
  <sheetFormatPr defaultRowHeight="12.75" x14ac:dyDescent="0.2"/>
  <cols>
    <col min="1" max="1" width="12.28515625" customWidth="1"/>
    <col min="2" max="2" width="38.140625" customWidth="1"/>
    <col min="3" max="3" width="20.7109375" customWidth="1"/>
    <col min="4" max="4" width="15.140625" customWidth="1"/>
    <col min="5" max="5" width="13.140625" customWidth="1"/>
    <col min="6" max="6" width="9.7109375" customWidth="1"/>
    <col min="7" max="7" width="17" customWidth="1"/>
    <col min="8" max="9" width="10.140625" bestFit="1" customWidth="1"/>
  </cols>
  <sheetData>
    <row r="1" spans="1:8" x14ac:dyDescent="0.2">
      <c r="F1" s="5"/>
      <c r="G1" s="5"/>
    </row>
    <row r="2" spans="1:8" x14ac:dyDescent="0.2">
      <c r="A2" s="344" t="s">
        <v>139</v>
      </c>
      <c r="B2" s="344"/>
      <c r="C2" s="344"/>
      <c r="D2" s="344"/>
      <c r="E2" s="344"/>
      <c r="F2" s="344"/>
      <c r="G2" s="344"/>
    </row>
    <row r="3" spans="1:8" x14ac:dyDescent="0.2">
      <c r="A3" s="345" t="s">
        <v>141</v>
      </c>
      <c r="B3" s="345"/>
      <c r="C3" s="345"/>
      <c r="D3" s="345"/>
      <c r="E3" s="345"/>
      <c r="F3" s="345"/>
      <c r="G3" s="345"/>
    </row>
    <row r="4" spans="1:8" ht="13.5" thickBot="1" x14ac:dyDescent="0.25">
      <c r="G4" s="8" t="s">
        <v>49</v>
      </c>
    </row>
    <row r="5" spans="1:8" ht="21.75" customHeight="1" thickBot="1" x14ac:dyDescent="0.25">
      <c r="A5" s="370" t="s">
        <v>38</v>
      </c>
      <c r="B5" s="371"/>
      <c r="C5" s="371"/>
      <c r="D5" s="371"/>
      <c r="E5" s="371"/>
      <c r="F5" s="371"/>
      <c r="G5" s="372"/>
    </row>
    <row r="6" spans="1:8" ht="15.75" customHeight="1" x14ac:dyDescent="0.2">
      <c r="A6" s="373" t="s">
        <v>0</v>
      </c>
      <c r="B6" s="375" t="s">
        <v>18</v>
      </c>
      <c r="C6" s="377">
        <v>2021</v>
      </c>
      <c r="D6" s="378"/>
      <c r="E6" s="378"/>
      <c r="F6" s="379"/>
      <c r="G6" s="102">
        <v>2021</v>
      </c>
    </row>
    <row r="7" spans="1:8" ht="30.75" customHeight="1" thickBot="1" x14ac:dyDescent="0.25">
      <c r="A7" s="374"/>
      <c r="B7" s="376"/>
      <c r="C7" s="148" t="s">
        <v>59</v>
      </c>
      <c r="D7" s="177" t="s">
        <v>121</v>
      </c>
      <c r="E7" s="148" t="s">
        <v>112</v>
      </c>
      <c r="F7" s="103" t="s">
        <v>58</v>
      </c>
      <c r="G7" s="174" t="s">
        <v>126</v>
      </c>
    </row>
    <row r="8" spans="1:8" ht="22.5" customHeight="1" x14ac:dyDescent="0.2">
      <c r="A8" s="246" t="s">
        <v>4</v>
      </c>
      <c r="B8" s="247" t="s">
        <v>21</v>
      </c>
      <c r="C8" s="211">
        <f>SUM('Kiadások COFOG szerint'!C9+'Kiadások COFOG szerint'!C25+'Kiadások COFOG szerint'!C63+'Kiadások COFOG szerint'!C77)</f>
        <v>44640000</v>
      </c>
      <c r="D8" s="211">
        <f>SUM('Kiadások COFOG szerint'!D9+'Kiadások COFOG szerint'!D25+'Kiadások COFOG szerint'!D63+'Kiadások COFOG szerint'!D77)</f>
        <v>43980000</v>
      </c>
      <c r="E8" s="276">
        <f>SUM(G8-D8)</f>
        <v>-2400000</v>
      </c>
      <c r="F8" s="248">
        <f>SUM(G8/D8*100)</f>
        <v>94.542974079126878</v>
      </c>
      <c r="G8" s="249">
        <f>SUM('Kiadások COFOG szerint'!G9+'Kiadások COFOG szerint'!G25+'Kiadások COFOG szerint'!G63+'Kiadások COFOG szerint'!G77)</f>
        <v>41580000</v>
      </c>
      <c r="H8" s="13"/>
    </row>
    <row r="9" spans="1:8" ht="22.5" customHeight="1" x14ac:dyDescent="0.2">
      <c r="A9" s="104" t="s">
        <v>110</v>
      </c>
      <c r="B9" s="105" t="s">
        <v>111</v>
      </c>
      <c r="C9" s="106">
        <f>SUM('Kiadások COFOG szerint'!C10+'Kiadások COFOG szerint'!C26+'Kiadások COFOG szerint'!C64+'Kiadások COFOG szerint'!C78)</f>
        <v>1070000</v>
      </c>
      <c r="D9" s="106">
        <f>SUM('Kiadások COFOG szerint'!D10+'Kiadások COFOG szerint'!D26+'Kiadások COFOG szerint'!D64+'Kiadások COFOG szerint'!D78)</f>
        <v>1053000</v>
      </c>
      <c r="E9" s="213">
        <f t="shared" ref="E9:E16" si="0">SUM(G9-D9)</f>
        <v>-745000</v>
      </c>
      <c r="F9" s="239">
        <f t="shared" ref="F9:F14" si="1">SUM(G9/D9*100)</f>
        <v>29.249762583095919</v>
      </c>
      <c r="G9" s="250">
        <f>SUM('Kiadások COFOG szerint'!G10+'Kiadások COFOG szerint'!G26+'Kiadások COFOG szerint'!G64+'Kiadások COFOG szerint'!G78)</f>
        <v>308000</v>
      </c>
      <c r="H9" s="13"/>
    </row>
    <row r="10" spans="1:8" ht="22.5" customHeight="1" x14ac:dyDescent="0.2">
      <c r="A10" s="104" t="s">
        <v>101</v>
      </c>
      <c r="B10" s="105" t="s">
        <v>100</v>
      </c>
      <c r="C10" s="106">
        <v>0</v>
      </c>
      <c r="D10" s="185">
        <f>'Kiadások COFOG szerint'!D27</f>
        <v>0</v>
      </c>
      <c r="E10" s="213">
        <f t="shared" si="0"/>
        <v>0</v>
      </c>
      <c r="F10" s="239">
        <v>0</v>
      </c>
      <c r="G10" s="107">
        <f>'Kiadások COFOG szerint'!G27</f>
        <v>0</v>
      </c>
      <c r="H10" s="13"/>
    </row>
    <row r="11" spans="1:8" ht="22.5" customHeight="1" x14ac:dyDescent="0.2">
      <c r="A11" s="108" t="s">
        <v>67</v>
      </c>
      <c r="B11" s="109" t="s">
        <v>68</v>
      </c>
      <c r="C11" s="106">
        <f>SUM('Kiadások COFOG szerint'!C11+'Kiadások COFOG szerint'!C28+'Kiadások COFOG szerint'!C65+'Kiadások COFOG szerint'!C79)</f>
        <v>876000</v>
      </c>
      <c r="D11" s="106">
        <f>SUM('Kiadások COFOG szerint'!D11+'Kiadások COFOG szerint'!D28+'Kiadások COFOG szerint'!D65+'Kiadások COFOG szerint'!D79)</f>
        <v>893000</v>
      </c>
      <c r="E11" s="213">
        <f t="shared" si="0"/>
        <v>0</v>
      </c>
      <c r="F11" s="239">
        <f t="shared" si="1"/>
        <v>100</v>
      </c>
      <c r="G11" s="250">
        <f>SUM('Kiadások COFOG szerint'!G11+'Kiadások COFOG szerint'!G28+'Kiadások COFOG szerint'!G65+'Kiadások COFOG szerint'!G79)</f>
        <v>893000</v>
      </c>
    </row>
    <row r="12" spans="1:8" ht="22.5" customHeight="1" x14ac:dyDescent="0.2">
      <c r="A12" s="108" t="s">
        <v>5</v>
      </c>
      <c r="B12" s="109" t="s">
        <v>22</v>
      </c>
      <c r="C12" s="106">
        <f>SUM('Kiadások COFOG szerint'!C12)</f>
        <v>250000</v>
      </c>
      <c r="D12" s="106">
        <f>SUM('Kiadások COFOG szerint'!D12)</f>
        <v>250000</v>
      </c>
      <c r="E12" s="213">
        <f t="shared" si="0"/>
        <v>0</v>
      </c>
      <c r="F12" s="239">
        <f>SUM('Kiadások COFOG szerint'!F12)</f>
        <v>100</v>
      </c>
      <c r="G12" s="250">
        <f>SUM('Kiadások COFOG szerint'!G12)</f>
        <v>250000</v>
      </c>
      <c r="H12" s="13"/>
    </row>
    <row r="13" spans="1:8" ht="22.5" customHeight="1" x14ac:dyDescent="0.2">
      <c r="A13" s="108" t="s">
        <v>6</v>
      </c>
      <c r="B13" s="109" t="s">
        <v>23</v>
      </c>
      <c r="C13" s="106">
        <f>SUM('Kiadások COFOG szerint'!C13+'Kiadások COFOG szerint'!C30+'Kiadások COFOG szerint'!C66+'Kiadások COFOG szerint'!C80)</f>
        <v>156000</v>
      </c>
      <c r="D13" s="106">
        <f>SUM('Kiadások COFOG szerint'!D13+'Kiadások COFOG szerint'!D30+'Kiadások COFOG szerint'!D66+'Kiadások COFOG szerint'!D80)</f>
        <v>156000</v>
      </c>
      <c r="E13" s="213">
        <f t="shared" si="0"/>
        <v>0</v>
      </c>
      <c r="F13" s="239">
        <f t="shared" si="1"/>
        <v>100</v>
      </c>
      <c r="G13" s="250">
        <f>SUM('Kiadások COFOG szerint'!G13+'Kiadások COFOG szerint'!G30+'Kiadások COFOG szerint'!G66+'Kiadások COFOG szerint'!G80)</f>
        <v>156000</v>
      </c>
      <c r="H13" s="13"/>
    </row>
    <row r="14" spans="1:8" ht="22.5" customHeight="1" x14ac:dyDescent="0.2">
      <c r="A14" s="108" t="s">
        <v>7</v>
      </c>
      <c r="B14" s="109" t="s">
        <v>24</v>
      </c>
      <c r="C14" s="106">
        <f>SUM('Kiadások COFOG szerint'!C14+'Kiadások COFOG szerint'!C31+'Kiadások COFOG szerint'!C67+'Kiadások COFOG szerint'!C81)</f>
        <v>1824000</v>
      </c>
      <c r="D14" s="106">
        <f>SUM('Kiadások COFOG szerint'!D14+'Kiadások COFOG szerint'!D31+'Kiadások COFOG szerint'!D67+'Kiadások COFOG szerint'!D81)</f>
        <v>1760000</v>
      </c>
      <c r="E14" s="213">
        <f t="shared" si="0"/>
        <v>865000</v>
      </c>
      <c r="F14" s="239">
        <f t="shared" si="1"/>
        <v>149.14772727272728</v>
      </c>
      <c r="G14" s="250">
        <f>SUM('Kiadások COFOG szerint'!G14+'Kiadások COFOG szerint'!G31+'Kiadások COFOG szerint'!G67+'Kiadások COFOG szerint'!G81)</f>
        <v>2625000</v>
      </c>
    </row>
    <row r="15" spans="1:8" ht="33" customHeight="1" x14ac:dyDescent="0.2">
      <c r="A15" s="166" t="s">
        <v>8</v>
      </c>
      <c r="B15" s="167" t="s">
        <v>25</v>
      </c>
      <c r="C15" s="213">
        <f>SUM('Kiadások COFOG szerint'!C15+'Kiadások COFOG szerint'!C68+'Kiadások COFOG szerint'!C82+'Kiadások COFOG szerint'!C32)</f>
        <v>6120000</v>
      </c>
      <c r="D15" s="213">
        <f>SUM('Kiadások COFOG szerint'!D15+'Kiadások COFOG szerint'!D68+'Kiadások COFOG szerint'!D82+'Kiadások COFOG szerint'!D32)</f>
        <v>4610000</v>
      </c>
      <c r="E15" s="213">
        <f t="shared" si="0"/>
        <v>0</v>
      </c>
      <c r="F15" s="257">
        <f>SUM('Kiadások COFOG szerint'!F15+'Kiadások COFOG szerint'!F68+'Kiadások COFOG szerint'!F82+'Kiadások COFOG szerint'!F32)</f>
        <v>100</v>
      </c>
      <c r="G15" s="110">
        <f>SUM('Kiadások COFOG szerint'!G15+'Kiadások COFOG szerint'!G68+'Kiadások COFOG szerint'!G82+'Kiadások COFOG szerint'!G32)</f>
        <v>4610000</v>
      </c>
    </row>
    <row r="16" spans="1:8" ht="33" customHeight="1" thickBot="1" x14ac:dyDescent="0.25">
      <c r="A16" s="182" t="s">
        <v>129</v>
      </c>
      <c r="B16" s="181" t="s">
        <v>130</v>
      </c>
      <c r="C16" s="251">
        <f>SUM('Kiadások COFOG szerint'!C16+'Kiadások COFOG szerint'!C33)</f>
        <v>0</v>
      </c>
      <c r="D16" s="252">
        <f>SUM('Kiadások COFOG szerint'!D16+'Kiadások COFOG szerint'!D33)</f>
        <v>0</v>
      </c>
      <c r="E16" s="106">
        <f t="shared" si="0"/>
        <v>0</v>
      </c>
      <c r="F16" s="253">
        <v>0</v>
      </c>
      <c r="G16" s="244">
        <f>SUM('Kiadások COFOG szerint'!G16+'Kiadások COFOG szerint'!G33)</f>
        <v>0</v>
      </c>
    </row>
    <row r="17" spans="1:11" ht="24" customHeight="1" thickBot="1" x14ac:dyDescent="0.25">
      <c r="A17" s="364" t="s">
        <v>35</v>
      </c>
      <c r="B17" s="365"/>
      <c r="C17" s="156">
        <f>SUM(C8:C16)</f>
        <v>54936000</v>
      </c>
      <c r="D17" s="156">
        <f>SUM(D8:D16)</f>
        <v>52702000</v>
      </c>
      <c r="E17" s="156">
        <f>SUM(E8:E16)</f>
        <v>-2280000</v>
      </c>
      <c r="F17" s="260">
        <f t="shared" ref="F17:F36" si="2">G17/D17*100</f>
        <v>95.673788471025773</v>
      </c>
      <c r="G17" s="210">
        <f>SUM(G8:G16)</f>
        <v>50422000</v>
      </c>
      <c r="I17" s="46"/>
    </row>
    <row r="18" spans="1:11" ht="20.100000000000001" customHeight="1" x14ac:dyDescent="0.2">
      <c r="A18" s="246" t="s">
        <v>9</v>
      </c>
      <c r="B18" s="247" t="s">
        <v>26</v>
      </c>
      <c r="C18" s="211">
        <f>SUM('Kiadások COFOG szerint'!C18+'Kiadások COFOG szerint'!C35+'Kiadások COFOG szerint'!C42+'Kiadások COFOG szerint'!C70+'Kiadások COFOG szerint'!C84)</f>
        <v>8524000</v>
      </c>
      <c r="D18" s="211">
        <f>SUM('Kiadások COFOG szerint'!D18+'Kiadások COFOG szerint'!D35+'Kiadások COFOG szerint'!D42+'Kiadások COFOG szerint'!D70+'Kiadások COFOG szerint'!D84)</f>
        <v>8230000</v>
      </c>
      <c r="E18" s="211">
        <f>SUM('Kiadások COFOG szerint'!E18+'Kiadások COFOG szerint'!E35+'Kiadások COFOG szerint'!E42+'Kiadások COFOG szerint'!E70+'Kiadások COFOG szerint'!E84)</f>
        <v>-770000</v>
      </c>
      <c r="F18" s="248">
        <f>SUM(G18/D18*100)</f>
        <v>90.64398541919806</v>
      </c>
      <c r="G18" s="249">
        <f>SUM('Kiadások COFOG szerint'!G18+'Kiadások COFOG szerint'!G35+'Kiadások COFOG szerint'!G42+'Kiadások COFOG szerint'!G70+'Kiadások COFOG szerint'!G84)</f>
        <v>7460000</v>
      </c>
      <c r="H18" s="13"/>
    </row>
    <row r="19" spans="1:11" ht="23.25" customHeight="1" thickBot="1" x14ac:dyDescent="0.25">
      <c r="A19" s="254" t="s">
        <v>10</v>
      </c>
      <c r="B19" s="119" t="s">
        <v>27</v>
      </c>
      <c r="C19" s="255">
        <f>SUM('Kiadások COFOG szerint'!C19+'Kiadások COFOG szerint'!C36+'Kiadások COFOG szerint'!C71+'Kiadások COFOG szerint'!C85)</f>
        <v>0</v>
      </c>
      <c r="D19" s="255">
        <f>SUM('Kiadások COFOG szerint'!D19+'Kiadások COFOG szerint'!D36+'Kiadások COFOG szerint'!D71+'Kiadások COFOG szerint'!D85)</f>
        <v>0</v>
      </c>
      <c r="E19" s="255">
        <f>SUM('Kiadások COFOG szerint'!E19+'Kiadások COFOG szerint'!E36+'Kiadások COFOG szerint'!E71+'Kiadások COFOG szerint'!E85)</f>
        <v>0</v>
      </c>
      <c r="F19" s="253">
        <v>0</v>
      </c>
      <c r="G19" s="256">
        <f>SUM('Kiadások COFOG szerint'!G19+'Kiadások COFOG szerint'!G36+'Kiadások COFOG szerint'!G71+'Kiadások COFOG szerint'!G85)</f>
        <v>0</v>
      </c>
      <c r="H19" s="13"/>
    </row>
    <row r="20" spans="1:11" ht="24.95" customHeight="1" thickBot="1" x14ac:dyDescent="0.25">
      <c r="A20" s="366" t="s">
        <v>36</v>
      </c>
      <c r="B20" s="367"/>
      <c r="C20" s="262">
        <f>SUM(C18:C19)</f>
        <v>8524000</v>
      </c>
      <c r="D20" s="263">
        <f>SUM(D18:D19)</f>
        <v>8230000</v>
      </c>
      <c r="E20" s="263">
        <f>SUM(E18:E19)</f>
        <v>-770000</v>
      </c>
      <c r="F20" s="264">
        <f t="shared" si="2"/>
        <v>90.64398541919806</v>
      </c>
      <c r="G20" s="265">
        <f>SUM(G18:G19)</f>
        <v>7460000</v>
      </c>
    </row>
    <row r="21" spans="1:11" ht="20.100000000000001" customHeight="1" x14ac:dyDescent="0.2">
      <c r="A21" s="246" t="s">
        <v>11</v>
      </c>
      <c r="B21" s="266" t="s">
        <v>28</v>
      </c>
      <c r="C21" s="267">
        <f>SUM('Kiadások COFOG szerint'!C44)</f>
        <v>57200</v>
      </c>
      <c r="D21" s="267">
        <f>SUM('Kiadások COFOG szerint'!D44)</f>
        <v>57200</v>
      </c>
      <c r="E21" s="267">
        <f>SUM('Kiadások COFOG szerint'!E44)</f>
        <v>0</v>
      </c>
      <c r="F21" s="268">
        <f>SUM(G21/D21*100)</f>
        <v>100</v>
      </c>
      <c r="G21" s="269">
        <f>SUM('Kiadások COFOG szerint'!G44)</f>
        <v>57200</v>
      </c>
      <c r="H21" s="13"/>
    </row>
    <row r="22" spans="1:11" ht="20.100000000000001" customHeight="1" x14ac:dyDescent="0.2">
      <c r="A22" s="108" t="s">
        <v>12</v>
      </c>
      <c r="B22" s="111" t="s">
        <v>29</v>
      </c>
      <c r="C22" s="112">
        <f>SUM('Kiadások COFOG szerint'!C45)</f>
        <v>1050000</v>
      </c>
      <c r="D22" s="112">
        <f>SUM('Kiadások COFOG szerint'!D45)</f>
        <v>1050000</v>
      </c>
      <c r="E22" s="112">
        <f>SUM(G22-D22)</f>
        <v>645000</v>
      </c>
      <c r="F22" s="240">
        <f>SUM(G22/D22*100)</f>
        <v>161.42857142857144</v>
      </c>
      <c r="G22" s="270">
        <f>SUM('Kiadások COFOG szerint'!G45)</f>
        <v>1695000</v>
      </c>
      <c r="H22" s="13"/>
    </row>
    <row r="23" spans="1:11" ht="20.100000000000001" customHeight="1" x14ac:dyDescent="0.2">
      <c r="A23" s="108" t="s">
        <v>70</v>
      </c>
      <c r="B23" s="109" t="s">
        <v>71</v>
      </c>
      <c r="C23" s="113">
        <f>SUM('Kiadások COFOG szerint'!C46)</f>
        <v>96000</v>
      </c>
      <c r="D23" s="113">
        <f>SUM('Kiadások COFOG szerint'!D46)</f>
        <v>96000</v>
      </c>
      <c r="E23" s="112">
        <f t="shared" ref="E23:E31" si="3">SUM(G23-D23)</f>
        <v>0</v>
      </c>
      <c r="F23" s="240">
        <f t="shared" ref="F23:F31" si="4">SUM(G23/D23*100)</f>
        <v>100</v>
      </c>
      <c r="G23" s="271">
        <f>SUM('Kiadások COFOG szerint'!G46)</f>
        <v>96000</v>
      </c>
      <c r="H23" s="13"/>
    </row>
    <row r="24" spans="1:11" ht="20.100000000000001" customHeight="1" x14ac:dyDescent="0.2">
      <c r="A24" s="108" t="s">
        <v>73</v>
      </c>
      <c r="B24" s="114" t="s">
        <v>72</v>
      </c>
      <c r="C24" s="113">
        <f>SUM('Kiadások COFOG szerint'!C47)</f>
        <v>60000</v>
      </c>
      <c r="D24" s="213">
        <f>'Kiadások COFOG szerint'!D47</f>
        <v>60000</v>
      </c>
      <c r="E24" s="112">
        <f t="shared" si="3"/>
        <v>191</v>
      </c>
      <c r="F24" s="240">
        <f t="shared" si="4"/>
        <v>100.31833333333333</v>
      </c>
      <c r="G24" s="110">
        <f>'Kiadások COFOG szerint'!G47</f>
        <v>60191</v>
      </c>
      <c r="H24" s="13"/>
    </row>
    <row r="25" spans="1:11" ht="20.100000000000001" customHeight="1" x14ac:dyDescent="0.2">
      <c r="A25" s="108" t="s">
        <v>78</v>
      </c>
      <c r="B25" s="114" t="s">
        <v>91</v>
      </c>
      <c r="C25" s="113">
        <f>SUM('Kiadások COFOG szerint'!C48)</f>
        <v>2050000</v>
      </c>
      <c r="D25" s="113">
        <f>SUM('Kiadások COFOG szerint'!D48)</f>
        <v>3000000</v>
      </c>
      <c r="E25" s="112">
        <f t="shared" si="3"/>
        <v>-325000</v>
      </c>
      <c r="F25" s="275">
        <f>SUM('Kiadások COFOG szerint'!F48)</f>
        <v>89.166666666666671</v>
      </c>
      <c r="G25" s="271">
        <f>SUM('Kiadások COFOG szerint'!G48)</f>
        <v>2675000</v>
      </c>
      <c r="H25" s="13"/>
    </row>
    <row r="26" spans="1:11" ht="20.100000000000001" customHeight="1" x14ac:dyDescent="0.2">
      <c r="A26" s="108" t="s">
        <v>76</v>
      </c>
      <c r="B26" s="114" t="s">
        <v>92</v>
      </c>
      <c r="C26" s="113">
        <f>SUM('Kiadások COFOG szerint'!C49)</f>
        <v>2500000</v>
      </c>
      <c r="D26" s="113">
        <f>SUM('Kiadások COFOG szerint'!D49)</f>
        <v>2500000</v>
      </c>
      <c r="E26" s="112">
        <f t="shared" si="3"/>
        <v>2600000</v>
      </c>
      <c r="F26" s="240">
        <f t="shared" si="4"/>
        <v>204</v>
      </c>
      <c r="G26" s="271">
        <f>SUM('Kiadások COFOG szerint'!G49)</f>
        <v>5100000</v>
      </c>
      <c r="H26" s="13"/>
    </row>
    <row r="27" spans="1:11" ht="20.100000000000001" customHeight="1" x14ac:dyDescent="0.2">
      <c r="A27" s="108" t="s">
        <v>103</v>
      </c>
      <c r="B27" s="114" t="s">
        <v>106</v>
      </c>
      <c r="C27" s="113">
        <f>SUM('Kiadások COFOG szerint'!C50)</f>
        <v>525500</v>
      </c>
      <c r="D27" s="113">
        <f>SUM('Kiadások COFOG szerint'!D50)</f>
        <v>525500</v>
      </c>
      <c r="E27" s="112">
        <f t="shared" si="3"/>
        <v>-200000</v>
      </c>
      <c r="F27" s="240">
        <f t="shared" si="4"/>
        <v>61.941008563273073</v>
      </c>
      <c r="G27" s="271">
        <f>SUM('Kiadások COFOG szerint'!G50)</f>
        <v>325500</v>
      </c>
      <c r="H27" s="13"/>
    </row>
    <row r="28" spans="1:11" ht="20.100000000000001" customHeight="1" x14ac:dyDescent="0.2">
      <c r="A28" s="115" t="s">
        <v>14</v>
      </c>
      <c r="B28" s="114" t="s">
        <v>30</v>
      </c>
      <c r="C28" s="113">
        <f>SUM('Kiadások COFOG szerint'!C51)</f>
        <v>500000</v>
      </c>
      <c r="D28" s="113">
        <f>SUM('Kiadások COFOG szerint'!D51)</f>
        <v>500000</v>
      </c>
      <c r="E28" s="112">
        <f t="shared" si="3"/>
        <v>0</v>
      </c>
      <c r="F28" s="240">
        <f t="shared" si="4"/>
        <v>100</v>
      </c>
      <c r="G28" s="271">
        <f>SUM('Kiadások COFOG szerint'!G51)</f>
        <v>500000</v>
      </c>
      <c r="H28" s="13"/>
      <c r="K28" s="13"/>
    </row>
    <row r="29" spans="1:11" ht="20.100000000000001" customHeight="1" x14ac:dyDescent="0.2">
      <c r="A29" s="115" t="s">
        <v>15</v>
      </c>
      <c r="B29" s="114" t="s">
        <v>31</v>
      </c>
      <c r="C29" s="113">
        <f>SUM('Kiadások COFOG szerint'!C52)</f>
        <v>100000</v>
      </c>
      <c r="D29" s="113">
        <f>SUM('Kiadások COFOG szerint'!D52)</f>
        <v>100000</v>
      </c>
      <c r="E29" s="112">
        <f t="shared" si="3"/>
        <v>0</v>
      </c>
      <c r="F29" s="240">
        <f t="shared" si="4"/>
        <v>100</v>
      </c>
      <c r="G29" s="271">
        <f>SUM('Kiadások COFOG szerint'!G52)</f>
        <v>100000</v>
      </c>
      <c r="H29" s="13"/>
      <c r="K29" s="13"/>
    </row>
    <row r="30" spans="1:11" ht="25.5" customHeight="1" x14ac:dyDescent="0.2">
      <c r="A30" s="115" t="s">
        <v>16</v>
      </c>
      <c r="B30" s="109" t="s">
        <v>32</v>
      </c>
      <c r="C30" s="113">
        <f>SUM('Kiadások COFOG szerint'!C53)</f>
        <v>1686260</v>
      </c>
      <c r="D30" s="113">
        <f>SUM('Kiadások COFOG szerint'!D53)</f>
        <v>1686260</v>
      </c>
      <c r="E30" s="112">
        <f t="shared" si="3"/>
        <v>675000</v>
      </c>
      <c r="F30" s="240">
        <f t="shared" si="4"/>
        <v>140.02941420658738</v>
      </c>
      <c r="G30" s="271">
        <f>SUM('Kiadások COFOG szerint'!G53)</f>
        <v>2361260</v>
      </c>
      <c r="H30" s="13"/>
      <c r="K30" s="13"/>
    </row>
    <row r="31" spans="1:11" ht="20.100000000000001" customHeight="1" thickBot="1" x14ac:dyDescent="0.25">
      <c r="A31" s="272" t="s">
        <v>17</v>
      </c>
      <c r="B31" s="119" t="s">
        <v>33</v>
      </c>
      <c r="C31" s="209">
        <f>SUM('Kiadások COFOG szerint'!C54)</f>
        <v>5000</v>
      </c>
      <c r="D31" s="209">
        <f>SUM('Kiadások COFOG szerint'!D54)</f>
        <v>5000</v>
      </c>
      <c r="E31" s="112">
        <f t="shared" si="3"/>
        <v>0</v>
      </c>
      <c r="F31" s="273">
        <f t="shared" si="4"/>
        <v>100</v>
      </c>
      <c r="G31" s="274">
        <f>SUM('Kiadások COFOG szerint'!G54)</f>
        <v>5000</v>
      </c>
      <c r="H31" s="13"/>
      <c r="K31" s="13"/>
    </row>
    <row r="32" spans="1:11" ht="24.95" customHeight="1" thickBot="1" x14ac:dyDescent="0.25">
      <c r="A32" s="364" t="s">
        <v>37</v>
      </c>
      <c r="B32" s="365"/>
      <c r="C32" s="156">
        <f>SUM(C21:C31)</f>
        <v>8629960</v>
      </c>
      <c r="D32" s="156">
        <f>SUM(D21:D31)</f>
        <v>9579960</v>
      </c>
      <c r="E32" s="156">
        <f>SUM(E21:E31)</f>
        <v>3395191</v>
      </c>
      <c r="F32" s="260">
        <f t="shared" si="2"/>
        <v>135.44055507538653</v>
      </c>
      <c r="G32" s="210">
        <f>SUM(G21:G31)</f>
        <v>12975151</v>
      </c>
      <c r="K32" s="13"/>
    </row>
    <row r="33" spans="1:11" ht="24.95" customHeight="1" x14ac:dyDescent="0.2">
      <c r="A33" s="116" t="s">
        <v>80</v>
      </c>
      <c r="B33" s="117" t="s">
        <v>81</v>
      </c>
      <c r="C33" s="241">
        <f>SUM('Kiadások COFOG szerint'!C87+'Kiadások COFOG szerint'!C56)</f>
        <v>465000</v>
      </c>
      <c r="D33" s="241">
        <f>SUM('Kiadások COFOG szerint'!D87+'Kiadások COFOG szerint'!D56)</f>
        <v>1565000</v>
      </c>
      <c r="E33" s="212">
        <f>SUM(G33-D33)</f>
        <v>-320000</v>
      </c>
      <c r="F33" s="241">
        <f>SUM('Kiadások COFOG szerint'!F87+'Kiadások COFOG szerint'!F56)</f>
        <v>64.654568690095843</v>
      </c>
      <c r="G33" s="242">
        <f>SUM('Kiadások COFOG szerint'!G87+'Kiadások COFOG szerint'!G56)</f>
        <v>1245000</v>
      </c>
      <c r="K33" s="13"/>
    </row>
    <row r="34" spans="1:11" ht="24.95" customHeight="1" thickBot="1" x14ac:dyDescent="0.25">
      <c r="A34" s="118" t="s">
        <v>82</v>
      </c>
      <c r="B34" s="119" t="s">
        <v>84</v>
      </c>
      <c r="C34" s="243">
        <f>SUM('Kiadások COFOG szerint'!C88+'Kiadások COFOG szerint'!C57)</f>
        <v>125550</v>
      </c>
      <c r="D34" s="243">
        <f>SUM('Kiadások COFOG szerint'!D88+'Kiadások COFOG szerint'!D57)</f>
        <v>519024</v>
      </c>
      <c r="E34" s="277">
        <f>SUM(G34-D34)</f>
        <v>-25000</v>
      </c>
      <c r="F34" s="243">
        <f>SUM('Kiadások COFOG szerint'!F88+'Kiadások COFOG szerint'!F57)</f>
        <v>83.054348161164029</v>
      </c>
      <c r="G34" s="244">
        <f>SUM('Kiadások COFOG szerint'!G88+'Kiadások COFOG szerint'!G57)</f>
        <v>494024</v>
      </c>
      <c r="K34" s="13"/>
    </row>
    <row r="35" spans="1:11" ht="24.95" customHeight="1" thickBot="1" x14ac:dyDescent="0.25">
      <c r="A35" s="364" t="s">
        <v>93</v>
      </c>
      <c r="B35" s="365"/>
      <c r="C35" s="156">
        <f>SUM(C33:C34)</f>
        <v>590550</v>
      </c>
      <c r="D35" s="156">
        <f t="shared" ref="D35:E35" si="5">SUM(D33:D34)</f>
        <v>2084024</v>
      </c>
      <c r="E35" s="156">
        <f t="shared" si="5"/>
        <v>-345000</v>
      </c>
      <c r="F35" s="260">
        <f t="shared" si="2"/>
        <v>83.445488151767918</v>
      </c>
      <c r="G35" s="210">
        <f>SUM(G33:G34)</f>
        <v>1739024</v>
      </c>
      <c r="K35" s="13"/>
    </row>
    <row r="36" spans="1:11" ht="21.75" customHeight="1" thickBot="1" x14ac:dyDescent="0.25">
      <c r="A36" s="368" t="s">
        <v>1</v>
      </c>
      <c r="B36" s="369"/>
      <c r="C36" s="259">
        <f>SUM(C35,C32,C20,C17)</f>
        <v>72680510</v>
      </c>
      <c r="D36" s="259">
        <f t="shared" ref="D36" si="6">SUM(D35,D32,D20,D17)</f>
        <v>72595984</v>
      </c>
      <c r="E36" s="278">
        <f>SUM(G36-D36)</f>
        <v>191</v>
      </c>
      <c r="F36" s="258">
        <f t="shared" si="2"/>
        <v>100.00026309995329</v>
      </c>
      <c r="G36" s="261">
        <f>G17+G20+G32+G35</f>
        <v>72596175</v>
      </c>
      <c r="H36" s="15"/>
      <c r="K36" s="13"/>
    </row>
    <row r="37" spans="1:11" x14ac:dyDescent="0.2">
      <c r="A37" s="1"/>
      <c r="K37" s="13"/>
    </row>
    <row r="38" spans="1:11" x14ac:dyDescent="0.2">
      <c r="A38" s="1"/>
      <c r="K38" s="13"/>
    </row>
    <row r="39" spans="1:11" s="45" customFormat="1" x14ac:dyDescent="0.2">
      <c r="A39" s="171"/>
      <c r="B39" s="45" t="s">
        <v>120</v>
      </c>
      <c r="C39" s="160">
        <f>C36-'Kiadások COFOG szerint'!C92</f>
        <v>0</v>
      </c>
      <c r="D39" s="160">
        <f>D36-'Kiadások COFOG szerint'!D92</f>
        <v>0</v>
      </c>
      <c r="E39" s="160">
        <f>E36-'Kiadások COFOG szerint'!E92</f>
        <v>0</v>
      </c>
      <c r="F39" s="160">
        <f>F36-'Kiadások COFOG szerint'!F92</f>
        <v>0</v>
      </c>
      <c r="G39" s="160">
        <f>G36-'Kiadások COFOG szerint'!G92</f>
        <v>0</v>
      </c>
      <c r="K39" s="172"/>
    </row>
    <row r="40" spans="1:11" x14ac:dyDescent="0.2">
      <c r="A40" s="1"/>
      <c r="K40" s="13"/>
    </row>
    <row r="41" spans="1:11" x14ac:dyDescent="0.2">
      <c r="A41" s="1"/>
      <c r="K41" s="13"/>
    </row>
    <row r="42" spans="1:11" x14ac:dyDescent="0.2">
      <c r="A42" s="1"/>
      <c r="K42" s="13"/>
    </row>
    <row r="43" spans="1:11" x14ac:dyDescent="0.2">
      <c r="A43" s="1"/>
      <c r="K43" s="13"/>
    </row>
    <row r="44" spans="1:11" x14ac:dyDescent="0.2">
      <c r="K44" s="13"/>
    </row>
    <row r="45" spans="1:11" x14ac:dyDescent="0.2">
      <c r="K45" s="14"/>
    </row>
    <row r="46" spans="1:11" x14ac:dyDescent="0.2">
      <c r="K46" s="14"/>
    </row>
    <row r="47" spans="1:11" x14ac:dyDescent="0.2">
      <c r="K47" s="14"/>
    </row>
    <row r="48" spans="1:11" x14ac:dyDescent="0.2">
      <c r="K48" s="14"/>
    </row>
    <row r="49" spans="11:11" x14ac:dyDescent="0.2">
      <c r="K49" s="14"/>
    </row>
    <row r="50" spans="11:11" x14ac:dyDescent="0.2">
      <c r="K50" s="14"/>
    </row>
    <row r="51" spans="11:11" x14ac:dyDescent="0.2">
      <c r="K51" s="14"/>
    </row>
  </sheetData>
  <mergeCells count="11">
    <mergeCell ref="A17:B17"/>
    <mergeCell ref="A20:B20"/>
    <mergeCell ref="A32:B32"/>
    <mergeCell ref="A36:B36"/>
    <mergeCell ref="A2:G2"/>
    <mergeCell ref="A3:G3"/>
    <mergeCell ref="A5:G5"/>
    <mergeCell ref="A6:A7"/>
    <mergeCell ref="B6:B7"/>
    <mergeCell ref="A35:B35"/>
    <mergeCell ref="C6:F6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54" orientation="portrait" r:id="rId1"/>
  <headerFooter alignWithMargins="0">
    <oddHeader>&amp;LPiliscsévi "Aranykapu" Egységes Óvoda-Bölcsőde&amp;RIV/3. számú melléklet</oddHeader>
    <oddFooter>&amp;C&amp;P/&amp;N&amp;R2020.08.hó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96"/>
  <sheetViews>
    <sheetView topLeftCell="A79" zoomScaleNormal="100" zoomScaleSheetLayoutView="100" workbookViewId="0">
      <selection activeCell="K25" sqref="K25"/>
    </sheetView>
  </sheetViews>
  <sheetFormatPr defaultRowHeight="12.75" x14ac:dyDescent="0.2"/>
  <cols>
    <col min="1" max="1" width="11.5703125" customWidth="1"/>
    <col min="2" max="2" width="39.140625" customWidth="1"/>
    <col min="3" max="3" width="20.7109375" customWidth="1"/>
    <col min="4" max="4" width="12.7109375" customWidth="1"/>
    <col min="5" max="5" width="11.42578125" customWidth="1"/>
    <col min="6" max="6" width="9.85546875" customWidth="1"/>
    <col min="7" max="7" width="15.85546875" customWidth="1"/>
    <col min="8" max="8" width="11.42578125" bestFit="1" customWidth="1"/>
    <col min="9" max="9" width="12.42578125" style="45" bestFit="1" customWidth="1"/>
    <col min="10" max="10" width="11.42578125" style="45" bestFit="1" customWidth="1"/>
    <col min="11" max="12" width="15.28515625" style="45" bestFit="1" customWidth="1"/>
    <col min="13" max="13" width="13.7109375" style="45" bestFit="1" customWidth="1"/>
    <col min="14" max="14" width="12.5703125" bestFit="1" customWidth="1"/>
    <col min="15" max="15" width="15.28515625" bestFit="1" customWidth="1"/>
  </cols>
  <sheetData>
    <row r="1" spans="1:17" x14ac:dyDescent="0.2">
      <c r="E1" s="323"/>
      <c r="F1" s="323"/>
      <c r="G1" s="323"/>
    </row>
    <row r="2" spans="1:17" x14ac:dyDescent="0.2">
      <c r="A2" s="344" t="s">
        <v>135</v>
      </c>
      <c r="B2" s="344"/>
      <c r="C2" s="344"/>
      <c r="D2" s="344"/>
      <c r="E2" s="344"/>
      <c r="F2" s="344"/>
      <c r="G2" s="344"/>
    </row>
    <row r="3" spans="1:17" x14ac:dyDescent="0.2">
      <c r="A3" s="345" t="s">
        <v>141</v>
      </c>
      <c r="B3" s="345"/>
      <c r="C3" s="345"/>
      <c r="D3" s="345"/>
      <c r="E3" s="345"/>
      <c r="F3" s="345"/>
      <c r="G3" s="345"/>
    </row>
    <row r="4" spans="1:17" x14ac:dyDescent="0.2">
      <c r="G4" s="8" t="s">
        <v>49</v>
      </c>
    </row>
    <row r="5" spans="1:17" ht="21.95" customHeight="1" thickBot="1" x14ac:dyDescent="0.25">
      <c r="A5" s="398" t="s">
        <v>41</v>
      </c>
      <c r="B5" s="398"/>
      <c r="C5" s="398"/>
      <c r="D5" s="398"/>
      <c r="E5" s="398"/>
      <c r="F5" s="398"/>
      <c r="G5" s="398"/>
      <c r="I5" s="60"/>
      <c r="J5" s="60"/>
      <c r="K5" s="61"/>
      <c r="L5" s="61"/>
      <c r="M5" s="61"/>
      <c r="N5" s="6"/>
      <c r="O5" s="6"/>
      <c r="P5" s="6"/>
      <c r="Q5" s="6"/>
    </row>
    <row r="6" spans="1:17" ht="21.95" customHeight="1" x14ac:dyDescent="0.2">
      <c r="A6" s="385" t="s">
        <v>98</v>
      </c>
      <c r="B6" s="386"/>
      <c r="C6" s="386"/>
      <c r="D6" s="386"/>
      <c r="E6" s="386"/>
      <c r="F6" s="386"/>
      <c r="G6" s="387"/>
      <c r="I6" s="62"/>
      <c r="J6" s="60"/>
      <c r="K6" s="60"/>
      <c r="L6" s="60"/>
      <c r="M6" s="60"/>
      <c r="N6" s="6"/>
      <c r="O6" s="6"/>
      <c r="P6" s="6"/>
      <c r="Q6" s="6"/>
    </row>
    <row r="7" spans="1:17" ht="18.75" customHeight="1" x14ac:dyDescent="0.2">
      <c r="A7" s="388" t="s">
        <v>0</v>
      </c>
      <c r="B7" s="390" t="s">
        <v>39</v>
      </c>
      <c r="C7" s="170"/>
      <c r="D7" s="392">
        <v>2021</v>
      </c>
      <c r="E7" s="355"/>
      <c r="F7" s="356"/>
      <c r="G7" s="16">
        <v>2021</v>
      </c>
      <c r="I7" s="60"/>
      <c r="J7" s="60"/>
      <c r="K7" s="60"/>
      <c r="L7" s="60"/>
      <c r="M7" s="60"/>
      <c r="N7" s="6"/>
      <c r="O7" s="6"/>
      <c r="P7" s="6"/>
      <c r="Q7" s="6"/>
    </row>
    <row r="8" spans="1:17" ht="25.5" customHeight="1" thickBot="1" x14ac:dyDescent="0.25">
      <c r="A8" s="389"/>
      <c r="B8" s="391"/>
      <c r="C8" s="149" t="s">
        <v>59</v>
      </c>
      <c r="D8" s="206" t="s">
        <v>121</v>
      </c>
      <c r="E8" s="157" t="s">
        <v>112</v>
      </c>
      <c r="F8" s="35" t="s">
        <v>58</v>
      </c>
      <c r="G8" s="17" t="s">
        <v>126</v>
      </c>
    </row>
    <row r="9" spans="1:17" ht="21.95" customHeight="1" x14ac:dyDescent="0.2">
      <c r="A9" s="7" t="s">
        <v>4</v>
      </c>
      <c r="B9" s="37" t="s">
        <v>21</v>
      </c>
      <c r="C9" s="215">
        <v>18020000</v>
      </c>
      <c r="D9" s="216">
        <v>17500000</v>
      </c>
      <c r="E9" s="40">
        <f t="shared" ref="E9:E16" si="0">G9-D9</f>
        <v>-2400000</v>
      </c>
      <c r="F9" s="43">
        <f>G9/D9*100</f>
        <v>86.285714285714292</v>
      </c>
      <c r="G9" s="41">
        <v>15100000</v>
      </c>
      <c r="I9" s="160"/>
    </row>
    <row r="10" spans="1:17" ht="21.95" customHeight="1" x14ac:dyDescent="0.2">
      <c r="A10" s="23" t="s">
        <v>110</v>
      </c>
      <c r="B10" s="37" t="s">
        <v>109</v>
      </c>
      <c r="C10" s="216">
        <v>420000</v>
      </c>
      <c r="D10" s="216">
        <v>420000</v>
      </c>
      <c r="E10" s="40">
        <f t="shared" si="0"/>
        <v>-420000</v>
      </c>
      <c r="F10" s="43">
        <v>0</v>
      </c>
      <c r="G10" s="41">
        <v>0</v>
      </c>
      <c r="I10" s="160"/>
    </row>
    <row r="11" spans="1:17" ht="21.95" customHeight="1" x14ac:dyDescent="0.2">
      <c r="A11" s="42" t="s">
        <v>67</v>
      </c>
      <c r="B11" s="38" t="s">
        <v>68</v>
      </c>
      <c r="C11" s="9">
        <v>348000</v>
      </c>
      <c r="D11" s="9">
        <v>348000</v>
      </c>
      <c r="E11" s="40">
        <f t="shared" si="0"/>
        <v>0</v>
      </c>
      <c r="F11" s="43">
        <f>G11/D11*100</f>
        <v>100</v>
      </c>
      <c r="G11" s="10">
        <v>348000</v>
      </c>
    </row>
    <row r="12" spans="1:17" ht="21.95" customHeight="1" x14ac:dyDescent="0.2">
      <c r="A12" s="42" t="s">
        <v>5</v>
      </c>
      <c r="B12" s="38" t="s">
        <v>22</v>
      </c>
      <c r="C12" s="9">
        <v>250000</v>
      </c>
      <c r="D12" s="9">
        <v>250000</v>
      </c>
      <c r="E12" s="40">
        <f t="shared" si="0"/>
        <v>0</v>
      </c>
      <c r="F12" s="43">
        <f>G12/D12*100</f>
        <v>100</v>
      </c>
      <c r="G12" s="10">
        <v>250000</v>
      </c>
    </row>
    <row r="13" spans="1:17" ht="21.95" customHeight="1" x14ac:dyDescent="0.2">
      <c r="A13" s="2" t="s">
        <v>6</v>
      </c>
      <c r="B13" s="38" t="s">
        <v>23</v>
      </c>
      <c r="C13" s="9">
        <v>72000</v>
      </c>
      <c r="D13" s="9">
        <v>72000</v>
      </c>
      <c r="E13" s="40">
        <f t="shared" si="0"/>
        <v>-10000</v>
      </c>
      <c r="F13" s="43">
        <f>G13/D13*100</f>
        <v>86.111111111111114</v>
      </c>
      <c r="G13" s="10">
        <v>62000</v>
      </c>
      <c r="I13" s="45" t="s">
        <v>115</v>
      </c>
    </row>
    <row r="14" spans="1:17" ht="21.95" customHeight="1" x14ac:dyDescent="0.2">
      <c r="A14" s="2" t="s">
        <v>7</v>
      </c>
      <c r="B14" s="38" t="s">
        <v>24</v>
      </c>
      <c r="C14" s="9">
        <v>538000</v>
      </c>
      <c r="D14" s="9">
        <v>490000</v>
      </c>
      <c r="E14" s="40">
        <f t="shared" si="0"/>
        <v>420000</v>
      </c>
      <c r="F14" s="43">
        <f>G14/D14*100</f>
        <v>185.71428571428572</v>
      </c>
      <c r="G14" s="10">
        <v>910000</v>
      </c>
      <c r="I14" s="45" t="s">
        <v>116</v>
      </c>
    </row>
    <row r="15" spans="1:17" ht="21.95" customHeight="1" x14ac:dyDescent="0.2">
      <c r="A15" s="42" t="s">
        <v>8</v>
      </c>
      <c r="B15" s="180" t="s">
        <v>25</v>
      </c>
      <c r="C15" s="9">
        <v>3000000</v>
      </c>
      <c r="D15" s="221">
        <v>1750000</v>
      </c>
      <c r="E15" s="158">
        <f t="shared" si="0"/>
        <v>0</v>
      </c>
      <c r="F15" s="51">
        <v>0</v>
      </c>
      <c r="G15" s="10">
        <v>1750000</v>
      </c>
    </row>
    <row r="16" spans="1:17" ht="21.95" customHeight="1" thickBot="1" x14ac:dyDescent="0.25">
      <c r="A16" s="178" t="s">
        <v>129</v>
      </c>
      <c r="B16" s="180" t="s">
        <v>130</v>
      </c>
      <c r="C16" s="9">
        <v>0</v>
      </c>
      <c r="D16" s="9">
        <v>0</v>
      </c>
      <c r="E16" s="158">
        <f t="shared" si="0"/>
        <v>0</v>
      </c>
      <c r="F16" s="179"/>
      <c r="G16" s="10">
        <v>0</v>
      </c>
      <c r="J16" s="45" t="s">
        <v>132</v>
      </c>
    </row>
    <row r="17" spans="1:9" ht="21.95" customHeight="1" thickBot="1" x14ac:dyDescent="0.25">
      <c r="A17" s="380" t="s">
        <v>35</v>
      </c>
      <c r="B17" s="381"/>
      <c r="C17" s="217">
        <f>SUM(C9:C16)</f>
        <v>22648000</v>
      </c>
      <c r="D17" s="58">
        <f>SUM(D9:D16)</f>
        <v>20830000</v>
      </c>
      <c r="E17" s="220">
        <f>SUM(E9:E16)</f>
        <v>-2410000</v>
      </c>
      <c r="F17" s="49">
        <f>G17/D17*100</f>
        <v>88.430148823811805</v>
      </c>
      <c r="G17" s="50">
        <f>SUM(G9:G16)</f>
        <v>18420000</v>
      </c>
    </row>
    <row r="18" spans="1:9" ht="21.95" customHeight="1" x14ac:dyDescent="0.2">
      <c r="A18" s="7" t="s">
        <v>9</v>
      </c>
      <c r="B18" s="37" t="s">
        <v>26</v>
      </c>
      <c r="C18" s="215">
        <v>3511000</v>
      </c>
      <c r="D18" s="216">
        <v>3250000</v>
      </c>
      <c r="E18" s="40">
        <f>G18-D18</f>
        <v>-670000</v>
      </c>
      <c r="F18" s="43">
        <f>G18/D18*100</f>
        <v>79.384615384615387</v>
      </c>
      <c r="G18" s="12">
        <v>2580000</v>
      </c>
    </row>
    <row r="19" spans="1:9" ht="21.95" customHeight="1" thickBot="1" x14ac:dyDescent="0.25">
      <c r="A19" s="3" t="s">
        <v>10</v>
      </c>
      <c r="B19" s="39" t="s">
        <v>27</v>
      </c>
      <c r="C19" s="218">
        <v>0</v>
      </c>
      <c r="D19" s="221">
        <v>0</v>
      </c>
      <c r="E19" s="40">
        <f>G19-D19</f>
        <v>0</v>
      </c>
      <c r="F19" s="43">
        <v>0</v>
      </c>
      <c r="G19" s="11">
        <v>0</v>
      </c>
    </row>
    <row r="20" spans="1:9" ht="21.95" customHeight="1" thickBot="1" x14ac:dyDescent="0.25">
      <c r="A20" s="382" t="s">
        <v>69</v>
      </c>
      <c r="B20" s="381"/>
      <c r="C20" s="217">
        <f>SUM(C18:C19)</f>
        <v>3511000</v>
      </c>
      <c r="D20" s="217">
        <f>SUM(D18:D19)</f>
        <v>3250000</v>
      </c>
      <c r="E20" s="220">
        <f>SUM(E18:E19)</f>
        <v>-670000</v>
      </c>
      <c r="F20" s="49">
        <f>G20/D20*100</f>
        <v>79.384615384615387</v>
      </c>
      <c r="G20" s="50">
        <f>SUM(G18:G19)</f>
        <v>2580000</v>
      </c>
    </row>
    <row r="21" spans="1:9" ht="21.95" customHeight="1" thickBot="1" x14ac:dyDescent="0.25">
      <c r="A21" s="383" t="s">
        <v>40</v>
      </c>
      <c r="B21" s="384"/>
      <c r="C21" s="219">
        <f>SUM(C20,C17)</f>
        <v>26159000</v>
      </c>
      <c r="D21" s="219">
        <f>SUM(D20,D17)</f>
        <v>24080000</v>
      </c>
      <c r="E21" s="222">
        <f t="shared" ref="E21:G21" si="1">E17+E20</f>
        <v>-3080000</v>
      </c>
      <c r="F21" s="224">
        <f>G21/D21*100</f>
        <v>87.20930232558139</v>
      </c>
      <c r="G21" s="214">
        <f t="shared" si="1"/>
        <v>21000000</v>
      </c>
      <c r="I21" s="63"/>
    </row>
    <row r="22" spans="1:9" ht="26.25" customHeight="1" thickBot="1" x14ac:dyDescent="0.25">
      <c r="A22" s="395" t="s">
        <v>99</v>
      </c>
      <c r="B22" s="396"/>
      <c r="C22" s="396"/>
      <c r="D22" s="396"/>
      <c r="E22" s="396"/>
      <c r="F22" s="396"/>
      <c r="G22" s="397"/>
      <c r="H22" s="4"/>
    </row>
    <row r="23" spans="1:9" ht="24.95" customHeight="1" x14ac:dyDescent="0.2">
      <c r="A23" s="393" t="s">
        <v>0</v>
      </c>
      <c r="B23" s="394" t="s">
        <v>39</v>
      </c>
      <c r="C23" s="175"/>
      <c r="D23" s="392">
        <v>2021</v>
      </c>
      <c r="E23" s="355"/>
      <c r="F23" s="356"/>
      <c r="G23" s="16">
        <v>2021</v>
      </c>
    </row>
    <row r="24" spans="1:9" ht="24.95" customHeight="1" thickBot="1" x14ac:dyDescent="0.25">
      <c r="A24" s="389"/>
      <c r="B24" s="391"/>
      <c r="C24" s="163" t="s">
        <v>59</v>
      </c>
      <c r="D24" s="206" t="s">
        <v>121</v>
      </c>
      <c r="E24" s="157" t="s">
        <v>112</v>
      </c>
      <c r="F24" s="163" t="s">
        <v>58</v>
      </c>
      <c r="G24" s="17" t="s">
        <v>126</v>
      </c>
    </row>
    <row r="25" spans="1:9" ht="21.95" customHeight="1" x14ac:dyDescent="0.2">
      <c r="A25" s="7" t="s">
        <v>4</v>
      </c>
      <c r="B25" s="37" t="s">
        <v>21</v>
      </c>
      <c r="C25" s="215">
        <v>12930000</v>
      </c>
      <c r="D25" s="216">
        <v>12400000</v>
      </c>
      <c r="E25" s="40">
        <f t="shared" ref="E25:E33" si="2">G25-D25</f>
        <v>712668</v>
      </c>
      <c r="F25" s="43">
        <f>G25/D25*100</f>
        <v>105.74732258064516</v>
      </c>
      <c r="G25" s="41">
        <v>13112668</v>
      </c>
    </row>
    <row r="26" spans="1:9" ht="21.95" customHeight="1" x14ac:dyDescent="0.2">
      <c r="A26" s="23" t="s">
        <v>108</v>
      </c>
      <c r="B26" s="37" t="s">
        <v>109</v>
      </c>
      <c r="C26" s="216">
        <v>330000</v>
      </c>
      <c r="D26" s="216">
        <v>325000</v>
      </c>
      <c r="E26" s="40">
        <f t="shared" si="2"/>
        <v>-325000</v>
      </c>
      <c r="F26" s="43">
        <v>0</v>
      </c>
      <c r="G26" s="41">
        <v>0</v>
      </c>
    </row>
    <row r="27" spans="1:9" ht="21.95" customHeight="1" x14ac:dyDescent="0.2">
      <c r="A27" s="23" t="s">
        <v>101</v>
      </c>
      <c r="B27" s="37" t="s">
        <v>100</v>
      </c>
      <c r="C27" s="216">
        <v>0</v>
      </c>
      <c r="D27" s="216">
        <v>0</v>
      </c>
      <c r="E27" s="40">
        <f t="shared" si="2"/>
        <v>0</v>
      </c>
      <c r="F27" s="43">
        <v>0</v>
      </c>
      <c r="G27" s="41">
        <v>0</v>
      </c>
    </row>
    <row r="28" spans="1:9" ht="21.95" customHeight="1" x14ac:dyDescent="0.2">
      <c r="A28" s="42" t="s">
        <v>67</v>
      </c>
      <c r="B28" s="38" t="s">
        <v>68</v>
      </c>
      <c r="C28" s="9">
        <v>250000</v>
      </c>
      <c r="D28" s="9">
        <v>255000</v>
      </c>
      <c r="E28" s="40">
        <f t="shared" si="2"/>
        <v>0</v>
      </c>
      <c r="F28" s="43">
        <f>G28/D28*100</f>
        <v>100</v>
      </c>
      <c r="G28" s="10">
        <v>255000</v>
      </c>
    </row>
    <row r="29" spans="1:9" ht="21.95" customHeight="1" x14ac:dyDescent="0.2">
      <c r="A29" s="42" t="s">
        <v>5</v>
      </c>
      <c r="B29" s="38" t="s">
        <v>22</v>
      </c>
      <c r="C29" s="9">
        <v>0</v>
      </c>
      <c r="D29" s="9">
        <v>0</v>
      </c>
      <c r="E29" s="40">
        <f t="shared" si="2"/>
        <v>0</v>
      </c>
      <c r="F29" s="43">
        <v>0</v>
      </c>
      <c r="G29" s="10">
        <v>0</v>
      </c>
    </row>
    <row r="30" spans="1:9" ht="21.95" customHeight="1" x14ac:dyDescent="0.2">
      <c r="A30" s="2" t="s">
        <v>6</v>
      </c>
      <c r="B30" s="38" t="s">
        <v>23</v>
      </c>
      <c r="C30" s="9">
        <v>36000</v>
      </c>
      <c r="D30" s="9">
        <v>36000</v>
      </c>
      <c r="E30" s="40">
        <f t="shared" si="2"/>
        <v>10000</v>
      </c>
      <c r="F30" s="43">
        <f>G30/D30*100</f>
        <v>127.77777777777777</v>
      </c>
      <c r="G30" s="10">
        <v>46000</v>
      </c>
      <c r="H30">
        <v>24</v>
      </c>
      <c r="I30" s="45" t="s">
        <v>114</v>
      </c>
    </row>
    <row r="31" spans="1:9" ht="21.95" customHeight="1" x14ac:dyDescent="0.2">
      <c r="A31" s="2" t="s">
        <v>7</v>
      </c>
      <c r="B31" s="38" t="s">
        <v>24</v>
      </c>
      <c r="C31" s="9">
        <v>444000</v>
      </c>
      <c r="D31" s="9">
        <v>428000</v>
      </c>
      <c r="E31" s="40">
        <f t="shared" si="2"/>
        <v>445000</v>
      </c>
      <c r="F31" s="43">
        <f>G31/D31*100</f>
        <v>203.97196261682242</v>
      </c>
      <c r="G31" s="10">
        <v>873000</v>
      </c>
      <c r="I31" s="45" t="s">
        <v>113</v>
      </c>
    </row>
    <row r="32" spans="1:9" ht="21.95" customHeight="1" x14ac:dyDescent="0.2">
      <c r="A32" s="42" t="s">
        <v>8</v>
      </c>
      <c r="B32" s="180" t="s">
        <v>25</v>
      </c>
      <c r="C32" s="9">
        <v>3120000</v>
      </c>
      <c r="D32" s="9">
        <v>2860000</v>
      </c>
      <c r="E32" s="158">
        <f t="shared" si="2"/>
        <v>0</v>
      </c>
      <c r="F32" s="51">
        <f>G32/D32*100</f>
        <v>100</v>
      </c>
      <c r="G32" s="10">
        <v>2860000</v>
      </c>
    </row>
    <row r="33" spans="1:7" ht="21.95" customHeight="1" thickBot="1" x14ac:dyDescent="0.25">
      <c r="A33" s="178" t="s">
        <v>129</v>
      </c>
      <c r="B33" s="180" t="s">
        <v>130</v>
      </c>
      <c r="C33" s="9">
        <v>0</v>
      </c>
      <c r="D33" s="225">
        <v>0</v>
      </c>
      <c r="E33" s="158">
        <f t="shared" si="2"/>
        <v>0</v>
      </c>
      <c r="F33" s="51">
        <v>0</v>
      </c>
      <c r="G33" s="10">
        <v>0</v>
      </c>
    </row>
    <row r="34" spans="1:7" ht="21.95" customHeight="1" thickBot="1" x14ac:dyDescent="0.25">
      <c r="A34" s="380" t="s">
        <v>35</v>
      </c>
      <c r="B34" s="381"/>
      <c r="C34" s="48">
        <f>SUM(C25:C33)</f>
        <v>17110000</v>
      </c>
      <c r="D34" s="48">
        <f>SUM(D25:D33)</f>
        <v>16304000</v>
      </c>
      <c r="E34" s="220">
        <f>SUM(E25:E33)</f>
        <v>842668</v>
      </c>
      <c r="F34" s="49">
        <f>G34/D34*100</f>
        <v>105.16847399411186</v>
      </c>
      <c r="G34" s="50">
        <f>SUM(G25:G33)</f>
        <v>17146668</v>
      </c>
    </row>
    <row r="35" spans="1:7" ht="21.95" customHeight="1" x14ac:dyDescent="0.2">
      <c r="A35" s="7" t="s">
        <v>9</v>
      </c>
      <c r="B35" s="37" t="s">
        <v>26</v>
      </c>
      <c r="C35" s="215">
        <v>2653000</v>
      </c>
      <c r="D35" s="216">
        <v>2530000</v>
      </c>
      <c r="E35" s="40">
        <f>G35-D35</f>
        <v>-100462</v>
      </c>
      <c r="F35" s="43">
        <f>G35/D35*100</f>
        <v>96.029169960474306</v>
      </c>
      <c r="G35" s="12">
        <v>2429538</v>
      </c>
    </row>
    <row r="36" spans="1:7" ht="21.95" customHeight="1" thickBot="1" x14ac:dyDescent="0.25">
      <c r="A36" s="3" t="s">
        <v>10</v>
      </c>
      <c r="B36" s="39" t="s">
        <v>27</v>
      </c>
      <c r="C36" s="218">
        <v>0</v>
      </c>
      <c r="D36" s="221"/>
      <c r="E36" s="40">
        <f>G36-D36</f>
        <v>0</v>
      </c>
      <c r="F36" s="43">
        <v>0</v>
      </c>
      <c r="G36" s="11">
        <v>0</v>
      </c>
    </row>
    <row r="37" spans="1:7" ht="21.95" customHeight="1" thickBot="1" x14ac:dyDescent="0.25">
      <c r="A37" s="382" t="s">
        <v>69</v>
      </c>
      <c r="B37" s="381"/>
      <c r="C37" s="48">
        <f>SUM(C35:C36)</f>
        <v>2653000</v>
      </c>
      <c r="D37" s="58">
        <f>SUM(D35:D36)</f>
        <v>2530000</v>
      </c>
      <c r="E37" s="220">
        <f>SUM(E35:E36)</f>
        <v>-100462</v>
      </c>
      <c r="F37" s="140">
        <f>G37/D37*100</f>
        <v>96.029169960474306</v>
      </c>
      <c r="G37" s="141">
        <f>SUM(G35:G36)</f>
        <v>2429538</v>
      </c>
    </row>
    <row r="38" spans="1:7" ht="21.95" customHeight="1" thickBot="1" x14ac:dyDescent="0.25">
      <c r="A38" s="383" t="s">
        <v>40</v>
      </c>
      <c r="B38" s="384"/>
      <c r="C38" s="219">
        <f>SUM(C34+C37)</f>
        <v>19763000</v>
      </c>
      <c r="D38" s="219">
        <f>SUM(D34+D37)</f>
        <v>18834000</v>
      </c>
      <c r="E38" s="222">
        <f t="shared" ref="E38:G38" si="3">E34+E37</f>
        <v>742206</v>
      </c>
      <c r="F38" s="223">
        <f>G38/D38*100</f>
        <v>103.94077731761709</v>
      </c>
      <c r="G38" s="25">
        <f t="shared" si="3"/>
        <v>19576206</v>
      </c>
    </row>
    <row r="39" spans="1:7" ht="21.95" customHeight="1" x14ac:dyDescent="0.2">
      <c r="A39" s="385" t="s">
        <v>102</v>
      </c>
      <c r="B39" s="386"/>
      <c r="C39" s="386"/>
      <c r="D39" s="386"/>
      <c r="E39" s="386"/>
      <c r="F39" s="386"/>
      <c r="G39" s="387"/>
    </row>
    <row r="40" spans="1:7" ht="21.95" customHeight="1" x14ac:dyDescent="0.2">
      <c r="A40" s="388" t="s">
        <v>0</v>
      </c>
      <c r="B40" s="390" t="s">
        <v>39</v>
      </c>
      <c r="C40" s="170"/>
      <c r="D40" s="392">
        <v>2021</v>
      </c>
      <c r="E40" s="355"/>
      <c r="F40" s="356"/>
      <c r="G40" s="16">
        <v>2021</v>
      </c>
    </row>
    <row r="41" spans="1:7" ht="21.95" customHeight="1" thickBot="1" x14ac:dyDescent="0.25">
      <c r="A41" s="389"/>
      <c r="B41" s="391"/>
      <c r="C41" s="163" t="s">
        <v>59</v>
      </c>
      <c r="D41" s="206" t="s">
        <v>121</v>
      </c>
      <c r="E41" s="157" t="s">
        <v>112</v>
      </c>
      <c r="F41" s="163" t="s">
        <v>58</v>
      </c>
      <c r="G41" s="17" t="s">
        <v>126</v>
      </c>
    </row>
    <row r="42" spans="1:7" ht="21.95" customHeight="1" thickBot="1" x14ac:dyDescent="0.25">
      <c r="A42" s="184" t="s">
        <v>131</v>
      </c>
      <c r="B42" s="36" t="s">
        <v>26</v>
      </c>
      <c r="C42" s="158">
        <v>0</v>
      </c>
      <c r="D42" s="9">
        <v>20000</v>
      </c>
      <c r="E42" s="158">
        <f t="shared" ref="E42:E54" si="4">G42-D42</f>
        <v>462</v>
      </c>
      <c r="F42" s="51">
        <v>0</v>
      </c>
      <c r="G42" s="10">
        <v>20462</v>
      </c>
    </row>
    <row r="43" spans="1:7" ht="21.95" customHeight="1" thickBot="1" x14ac:dyDescent="0.25">
      <c r="A43" s="382" t="s">
        <v>69</v>
      </c>
      <c r="B43" s="381"/>
      <c r="C43" s="48">
        <f>SUM(C42)</f>
        <v>0</v>
      </c>
      <c r="D43" s="48">
        <f>SUM(D42)</f>
        <v>20000</v>
      </c>
      <c r="E43" s="220">
        <f>SUM(E42)</f>
        <v>462</v>
      </c>
      <c r="F43" s="140">
        <f>SUM(G43/D43*100)</f>
        <v>102.30999999999999</v>
      </c>
      <c r="G43" s="141">
        <f>SUM(G41:G42)</f>
        <v>20462</v>
      </c>
    </row>
    <row r="44" spans="1:7" ht="21.95" customHeight="1" x14ac:dyDescent="0.2">
      <c r="A44" s="7" t="s">
        <v>11</v>
      </c>
      <c r="B44" s="36" t="s">
        <v>28</v>
      </c>
      <c r="C44" s="158">
        <v>57200</v>
      </c>
      <c r="D44" s="9">
        <v>57200</v>
      </c>
      <c r="E44" s="158">
        <f t="shared" si="4"/>
        <v>0</v>
      </c>
      <c r="F44" s="51">
        <f t="shared" ref="F44:F59" si="5">G44/D44*100</f>
        <v>100</v>
      </c>
      <c r="G44" s="10">
        <v>57200</v>
      </c>
    </row>
    <row r="45" spans="1:7" ht="21.95" customHeight="1" x14ac:dyDescent="0.2">
      <c r="A45" s="2" t="s">
        <v>12</v>
      </c>
      <c r="B45" s="36" t="s">
        <v>29</v>
      </c>
      <c r="C45" s="158">
        <v>1050000</v>
      </c>
      <c r="D45" s="9">
        <v>1050000</v>
      </c>
      <c r="E45" s="158">
        <f t="shared" si="4"/>
        <v>645000</v>
      </c>
      <c r="F45" s="51">
        <f t="shared" si="5"/>
        <v>161.42857142857144</v>
      </c>
      <c r="G45" s="10">
        <v>1695000</v>
      </c>
    </row>
    <row r="46" spans="1:7" ht="21.95" customHeight="1" x14ac:dyDescent="0.2">
      <c r="A46" s="42" t="s">
        <v>70</v>
      </c>
      <c r="B46" s="36" t="s">
        <v>71</v>
      </c>
      <c r="C46" s="158">
        <v>96000</v>
      </c>
      <c r="D46" s="9">
        <v>96000</v>
      </c>
      <c r="E46" s="158">
        <f t="shared" si="4"/>
        <v>0</v>
      </c>
      <c r="F46" s="51">
        <f t="shared" si="5"/>
        <v>100</v>
      </c>
      <c r="G46" s="10">
        <v>96000</v>
      </c>
    </row>
    <row r="47" spans="1:7" ht="21.95" customHeight="1" x14ac:dyDescent="0.2">
      <c r="A47" s="24" t="s">
        <v>13</v>
      </c>
      <c r="B47" s="52" t="s">
        <v>72</v>
      </c>
      <c r="C47" s="53">
        <v>60000</v>
      </c>
      <c r="D47" s="9">
        <v>60000</v>
      </c>
      <c r="E47" s="158">
        <f t="shared" si="4"/>
        <v>191</v>
      </c>
      <c r="F47" s="51">
        <f t="shared" si="5"/>
        <v>100.31833333333333</v>
      </c>
      <c r="G47" s="54">
        <v>60191</v>
      </c>
    </row>
    <row r="48" spans="1:7" ht="21.95" customHeight="1" x14ac:dyDescent="0.2">
      <c r="A48" s="26" t="s">
        <v>79</v>
      </c>
      <c r="B48" s="52" t="s">
        <v>140</v>
      </c>
      <c r="C48" s="53">
        <v>2050000</v>
      </c>
      <c r="D48" s="9">
        <v>3000000</v>
      </c>
      <c r="E48" s="158">
        <f t="shared" si="4"/>
        <v>-325000</v>
      </c>
      <c r="F48" s="51">
        <f t="shared" si="5"/>
        <v>89.166666666666671</v>
      </c>
      <c r="G48" s="54">
        <v>2675000</v>
      </c>
    </row>
    <row r="49" spans="1:8" ht="21.95" customHeight="1" x14ac:dyDescent="0.2">
      <c r="A49" s="42" t="s">
        <v>76</v>
      </c>
      <c r="B49" s="52" t="s">
        <v>77</v>
      </c>
      <c r="C49" s="53">
        <v>2500000</v>
      </c>
      <c r="D49" s="9">
        <v>2500000</v>
      </c>
      <c r="E49" s="158">
        <f t="shared" si="4"/>
        <v>2600000</v>
      </c>
      <c r="F49" s="51">
        <f t="shared" si="5"/>
        <v>204</v>
      </c>
      <c r="G49" s="54">
        <v>5100000</v>
      </c>
    </row>
    <row r="50" spans="1:8" ht="21.95" customHeight="1" x14ac:dyDescent="0.2">
      <c r="A50" s="42" t="s">
        <v>103</v>
      </c>
      <c r="B50" s="138" t="s">
        <v>104</v>
      </c>
      <c r="C50" s="159">
        <v>525500</v>
      </c>
      <c r="D50" s="9">
        <v>525500</v>
      </c>
      <c r="E50" s="158">
        <f t="shared" si="4"/>
        <v>-200000</v>
      </c>
      <c r="F50" s="51">
        <f t="shared" si="5"/>
        <v>61.941008563273073</v>
      </c>
      <c r="G50" s="54">
        <v>325500</v>
      </c>
    </row>
    <row r="51" spans="1:8" ht="21.95" customHeight="1" x14ac:dyDescent="0.2">
      <c r="A51" s="2" t="s">
        <v>14</v>
      </c>
      <c r="B51" s="36" t="s">
        <v>30</v>
      </c>
      <c r="C51" s="158">
        <v>500000</v>
      </c>
      <c r="D51" s="9">
        <v>500000</v>
      </c>
      <c r="E51" s="158">
        <f t="shared" si="4"/>
        <v>0</v>
      </c>
      <c r="F51" s="51">
        <f t="shared" si="5"/>
        <v>100</v>
      </c>
      <c r="G51" s="10">
        <v>500000</v>
      </c>
    </row>
    <row r="52" spans="1:8" ht="21.95" customHeight="1" x14ac:dyDescent="0.2">
      <c r="A52" s="7" t="s">
        <v>15</v>
      </c>
      <c r="B52" s="52" t="s">
        <v>31</v>
      </c>
      <c r="C52" s="53">
        <v>100000</v>
      </c>
      <c r="D52" s="9">
        <v>100000</v>
      </c>
      <c r="E52" s="158">
        <f t="shared" si="4"/>
        <v>0</v>
      </c>
      <c r="F52" s="51">
        <f t="shared" si="5"/>
        <v>100</v>
      </c>
      <c r="G52" s="54">
        <v>100000</v>
      </c>
    </row>
    <row r="53" spans="1:8" ht="21.95" customHeight="1" x14ac:dyDescent="0.2">
      <c r="A53" s="2" t="s">
        <v>16</v>
      </c>
      <c r="B53" s="52" t="s">
        <v>32</v>
      </c>
      <c r="C53" s="53">
        <v>1686260</v>
      </c>
      <c r="D53" s="9">
        <v>1686260</v>
      </c>
      <c r="E53" s="158">
        <f t="shared" si="4"/>
        <v>675000</v>
      </c>
      <c r="F53" s="51">
        <f t="shared" si="5"/>
        <v>140.02941420658738</v>
      </c>
      <c r="G53" s="54">
        <v>2361260</v>
      </c>
      <c r="H53" s="144"/>
    </row>
    <row r="54" spans="1:8" ht="21.75" customHeight="1" thickBot="1" x14ac:dyDescent="0.25">
      <c r="A54" s="3" t="s">
        <v>17</v>
      </c>
      <c r="B54" s="55" t="s">
        <v>61</v>
      </c>
      <c r="C54" s="56">
        <v>5000</v>
      </c>
      <c r="D54" s="221">
        <v>5000</v>
      </c>
      <c r="E54" s="158">
        <f t="shared" si="4"/>
        <v>0</v>
      </c>
      <c r="F54" s="51">
        <f t="shared" si="5"/>
        <v>100</v>
      </c>
      <c r="G54" s="57">
        <v>5000</v>
      </c>
    </row>
    <row r="55" spans="1:8" ht="21.95" customHeight="1" thickBot="1" x14ac:dyDescent="0.25">
      <c r="A55" s="382" t="s">
        <v>37</v>
      </c>
      <c r="B55" s="401"/>
      <c r="C55" s="58">
        <f>SUM(C42:C54)</f>
        <v>8629960</v>
      </c>
      <c r="D55" s="58">
        <f>SUM(D44:D54)</f>
        <v>9579960</v>
      </c>
      <c r="E55" s="220">
        <f>SUM(E42:E54)</f>
        <v>3396115</v>
      </c>
      <c r="F55" s="49">
        <f t="shared" si="5"/>
        <v>135.44055507538653</v>
      </c>
      <c r="G55" s="50">
        <f>SUM(G44:G54)</f>
        <v>12975151</v>
      </c>
    </row>
    <row r="56" spans="1:8" ht="21.95" customHeight="1" x14ac:dyDescent="0.2">
      <c r="A56" s="64" t="s">
        <v>80</v>
      </c>
      <c r="B56" s="67" t="s">
        <v>81</v>
      </c>
      <c r="C56" s="65">
        <v>465000</v>
      </c>
      <c r="D56" s="215">
        <v>1565000</v>
      </c>
      <c r="E56" s="226">
        <f>(G56-D56)</f>
        <v>-553156</v>
      </c>
      <c r="F56" s="142">
        <f t="shared" si="5"/>
        <v>64.654568690095843</v>
      </c>
      <c r="G56" s="143">
        <v>1011844</v>
      </c>
    </row>
    <row r="57" spans="1:8" ht="21.95" customHeight="1" thickBot="1" x14ac:dyDescent="0.25">
      <c r="A57" s="68" t="s">
        <v>82</v>
      </c>
      <c r="B57" s="52" t="s">
        <v>84</v>
      </c>
      <c r="C57" s="53">
        <v>125550</v>
      </c>
      <c r="D57" s="9">
        <v>519024</v>
      </c>
      <c r="E57" s="227">
        <f>(G57-D57)</f>
        <v>-87952</v>
      </c>
      <c r="F57" s="186">
        <f t="shared" si="5"/>
        <v>83.054348161164029</v>
      </c>
      <c r="G57" s="54">
        <v>431072</v>
      </c>
    </row>
    <row r="58" spans="1:8" ht="21.95" customHeight="1" thickBot="1" x14ac:dyDescent="0.25">
      <c r="A58" s="382" t="s">
        <v>83</v>
      </c>
      <c r="B58" s="401"/>
      <c r="C58" s="58">
        <f>SUM(C56:C57)</f>
        <v>590550</v>
      </c>
      <c r="D58" s="58">
        <f>SUM(D56:D57)</f>
        <v>2084024</v>
      </c>
      <c r="E58" s="220">
        <f>SUM(E56:E57)</f>
        <v>-641108</v>
      </c>
      <c r="F58" s="140">
        <f t="shared" si="5"/>
        <v>69.237014544938063</v>
      </c>
      <c r="G58" s="141">
        <f>SUM(G56:G57)</f>
        <v>1442916</v>
      </c>
    </row>
    <row r="59" spans="1:8" ht="21.95" customHeight="1" thickBot="1" x14ac:dyDescent="0.25">
      <c r="A59" s="399" t="s">
        <v>40</v>
      </c>
      <c r="B59" s="400"/>
      <c r="C59" s="59">
        <f>SUM(C58,C55)</f>
        <v>9220510</v>
      </c>
      <c r="D59" s="59">
        <f>SUM(D58,D55,D43)</f>
        <v>11683984</v>
      </c>
      <c r="E59" s="59">
        <f>SUM(E58,E55,E43)</f>
        <v>2755469</v>
      </c>
      <c r="F59" s="66">
        <f t="shared" si="5"/>
        <v>123.57539174993735</v>
      </c>
      <c r="G59" s="59">
        <f>G55+G58+G43</f>
        <v>14438529</v>
      </c>
      <c r="H59" s="45"/>
    </row>
    <row r="60" spans="1:8" ht="21.95" customHeight="1" x14ac:dyDescent="0.2">
      <c r="A60" s="385" t="s">
        <v>105</v>
      </c>
      <c r="B60" s="386"/>
      <c r="C60" s="386"/>
      <c r="D60" s="386"/>
      <c r="E60" s="386"/>
      <c r="F60" s="386"/>
      <c r="G60" s="387"/>
    </row>
    <row r="61" spans="1:8" ht="21.95" customHeight="1" x14ac:dyDescent="0.2">
      <c r="A61" s="388" t="s">
        <v>0</v>
      </c>
      <c r="B61" s="390" t="s">
        <v>39</v>
      </c>
      <c r="C61" s="170"/>
      <c r="D61" s="392">
        <v>2021</v>
      </c>
      <c r="E61" s="355"/>
      <c r="F61" s="356"/>
      <c r="G61" s="16">
        <v>2021</v>
      </c>
    </row>
    <row r="62" spans="1:8" ht="21.95" customHeight="1" thickBot="1" x14ac:dyDescent="0.25">
      <c r="A62" s="389"/>
      <c r="B62" s="391"/>
      <c r="C62" s="163" t="s">
        <v>59</v>
      </c>
      <c r="D62" s="206" t="s">
        <v>121</v>
      </c>
      <c r="E62" s="157" t="s">
        <v>112</v>
      </c>
      <c r="F62" s="163" t="s">
        <v>58</v>
      </c>
      <c r="G62" s="17" t="s">
        <v>126</v>
      </c>
    </row>
    <row r="63" spans="1:8" ht="21.95" customHeight="1" x14ac:dyDescent="0.2">
      <c r="A63" s="7" t="s">
        <v>4</v>
      </c>
      <c r="B63" s="37" t="s">
        <v>21</v>
      </c>
      <c r="C63" s="215">
        <v>2800000</v>
      </c>
      <c r="D63" s="40">
        <v>2800000</v>
      </c>
      <c r="E63" s="40">
        <f t="shared" ref="E63:E68" si="6">G63-D63</f>
        <v>-82386</v>
      </c>
      <c r="F63" s="43">
        <f>G63/D63*100</f>
        <v>97.057642857142852</v>
      </c>
      <c r="G63" s="41">
        <v>2717614</v>
      </c>
    </row>
    <row r="64" spans="1:8" ht="21.95" customHeight="1" x14ac:dyDescent="0.2">
      <c r="A64" s="23" t="s">
        <v>110</v>
      </c>
      <c r="B64" s="37" t="s">
        <v>109</v>
      </c>
      <c r="C64" s="216">
        <v>60000</v>
      </c>
      <c r="D64" s="40">
        <v>54000</v>
      </c>
      <c r="E64" s="40">
        <f t="shared" si="6"/>
        <v>0</v>
      </c>
      <c r="F64" s="43">
        <v>0</v>
      </c>
      <c r="G64" s="41">
        <v>54000</v>
      </c>
    </row>
    <row r="65" spans="1:9" ht="21.95" customHeight="1" x14ac:dyDescent="0.2">
      <c r="A65" s="42" t="s">
        <v>67</v>
      </c>
      <c r="B65" s="38" t="s">
        <v>68</v>
      </c>
      <c r="C65" s="9">
        <v>54000</v>
      </c>
      <c r="D65" s="158">
        <v>60000</v>
      </c>
      <c r="E65" s="40">
        <f t="shared" si="6"/>
        <v>0</v>
      </c>
      <c r="F65" s="43">
        <f>G65/D65*100</f>
        <v>100</v>
      </c>
      <c r="G65" s="10">
        <v>60000</v>
      </c>
    </row>
    <row r="66" spans="1:9" ht="21.95" customHeight="1" x14ac:dyDescent="0.2">
      <c r="A66" s="2" t="s">
        <v>6</v>
      </c>
      <c r="B66" s="38" t="s">
        <v>23</v>
      </c>
      <c r="C66" s="9">
        <v>12000</v>
      </c>
      <c r="D66" s="158">
        <v>12000</v>
      </c>
      <c r="E66" s="40">
        <f t="shared" si="6"/>
        <v>0</v>
      </c>
      <c r="F66" s="43">
        <f>G66/D66*100</f>
        <v>100</v>
      </c>
      <c r="G66" s="10">
        <v>12000</v>
      </c>
    </row>
    <row r="67" spans="1:9" ht="21.95" customHeight="1" x14ac:dyDescent="0.2">
      <c r="A67" s="2" t="s">
        <v>7</v>
      </c>
      <c r="B67" s="38" t="s">
        <v>24</v>
      </c>
      <c r="C67" s="9">
        <v>148000</v>
      </c>
      <c r="D67" s="158">
        <v>148000</v>
      </c>
      <c r="E67" s="40">
        <f t="shared" si="6"/>
        <v>0</v>
      </c>
      <c r="F67" s="43">
        <f>G67/D67*100</f>
        <v>100</v>
      </c>
      <c r="G67" s="10">
        <v>148000</v>
      </c>
    </row>
    <row r="68" spans="1:9" ht="21.95" customHeight="1" thickBot="1" x14ac:dyDescent="0.25">
      <c r="A68" s="26" t="s">
        <v>8</v>
      </c>
      <c r="B68" s="47" t="s">
        <v>25</v>
      </c>
      <c r="C68" s="232">
        <v>0</v>
      </c>
      <c r="D68" s="228">
        <v>0</v>
      </c>
      <c r="E68" s="40">
        <f t="shared" si="6"/>
        <v>0</v>
      </c>
      <c r="F68" s="43">
        <v>0</v>
      </c>
      <c r="G68" s="11">
        <v>0</v>
      </c>
    </row>
    <row r="69" spans="1:9" ht="21.95" customHeight="1" thickBot="1" x14ac:dyDescent="0.25">
      <c r="A69" s="380" t="s">
        <v>35</v>
      </c>
      <c r="B69" s="381"/>
      <c r="C69" s="48">
        <f>SUM(C63:C68)</f>
        <v>3074000</v>
      </c>
      <c r="D69" s="220">
        <f>SUM(D63:D68)</f>
        <v>3074000</v>
      </c>
      <c r="E69" s="220">
        <f>SUM(E63:E68)</f>
        <v>-82386</v>
      </c>
      <c r="F69" s="49">
        <f>G69/D69*100</f>
        <v>97.319908913467785</v>
      </c>
      <c r="G69" s="50">
        <f>SUM(G63:G68)</f>
        <v>2991614</v>
      </c>
    </row>
    <row r="70" spans="1:9" ht="21.95" customHeight="1" x14ac:dyDescent="0.2">
      <c r="A70" s="7" t="s">
        <v>9</v>
      </c>
      <c r="B70" s="37" t="s">
        <v>26</v>
      </c>
      <c r="C70" s="215">
        <v>480000</v>
      </c>
      <c r="D70" s="40">
        <v>480000</v>
      </c>
      <c r="E70" s="40">
        <f>G70-D70</f>
        <v>0</v>
      </c>
      <c r="F70" s="43">
        <f>G70/D70*100</f>
        <v>100</v>
      </c>
      <c r="G70" s="12">
        <v>480000</v>
      </c>
    </row>
    <row r="71" spans="1:9" ht="21.95" customHeight="1" thickBot="1" x14ac:dyDescent="0.25">
      <c r="A71" s="3" t="s">
        <v>10</v>
      </c>
      <c r="B71" s="39" t="s">
        <v>27</v>
      </c>
      <c r="C71" s="218">
        <v>0</v>
      </c>
      <c r="D71" s="228">
        <v>0</v>
      </c>
      <c r="E71" s="40">
        <f>G71-D71</f>
        <v>0</v>
      </c>
      <c r="F71" s="43">
        <v>0</v>
      </c>
      <c r="G71" s="11">
        <v>0</v>
      </c>
    </row>
    <row r="72" spans="1:9" ht="21.95" customHeight="1" thickBot="1" x14ac:dyDescent="0.25">
      <c r="A72" s="382" t="s">
        <v>69</v>
      </c>
      <c r="B72" s="381"/>
      <c r="C72" s="48">
        <f>SUM(C70:C71)</f>
        <v>480000</v>
      </c>
      <c r="D72" s="220">
        <f>SUM(D70:D71)</f>
        <v>480000</v>
      </c>
      <c r="E72" s="220">
        <f>SUM(E70:E71)</f>
        <v>0</v>
      </c>
      <c r="F72" s="140">
        <f>G72/D72*100</f>
        <v>100</v>
      </c>
      <c r="G72" s="141">
        <f>SUM(G70:G71)</f>
        <v>480000</v>
      </c>
    </row>
    <row r="73" spans="1:9" ht="21.95" customHeight="1" thickBot="1" x14ac:dyDescent="0.25">
      <c r="A73" s="383" t="s">
        <v>40</v>
      </c>
      <c r="B73" s="384"/>
      <c r="C73" s="245">
        <f>SUM(C72,C69)</f>
        <v>3554000</v>
      </c>
      <c r="D73" s="222">
        <f>SUM(D72,D69)</f>
        <v>3554000</v>
      </c>
      <c r="E73" s="214">
        <f>E69+E72</f>
        <v>-82386</v>
      </c>
      <c r="F73" s="44">
        <f>G73/D73*100</f>
        <v>97.681879572312894</v>
      </c>
      <c r="G73" s="25">
        <f t="shared" ref="G73" si="7">G69+G72</f>
        <v>3471614</v>
      </c>
    </row>
    <row r="74" spans="1:9" ht="21.95" customHeight="1" x14ac:dyDescent="0.2">
      <c r="A74" s="385" t="s">
        <v>107</v>
      </c>
      <c r="B74" s="386"/>
      <c r="C74" s="386"/>
      <c r="D74" s="386"/>
      <c r="E74" s="386"/>
      <c r="F74" s="386"/>
      <c r="G74" s="387"/>
    </row>
    <row r="75" spans="1:9" ht="21.95" customHeight="1" x14ac:dyDescent="0.2">
      <c r="A75" s="388" t="s">
        <v>0</v>
      </c>
      <c r="B75" s="390" t="s">
        <v>39</v>
      </c>
      <c r="C75" s="170"/>
      <c r="D75" s="392">
        <v>2021</v>
      </c>
      <c r="E75" s="355"/>
      <c r="F75" s="356"/>
      <c r="G75" s="16">
        <v>2021</v>
      </c>
    </row>
    <row r="76" spans="1:9" ht="21.95" customHeight="1" thickBot="1" x14ac:dyDescent="0.25">
      <c r="A76" s="389"/>
      <c r="B76" s="391"/>
      <c r="C76" s="206" t="s">
        <v>59</v>
      </c>
      <c r="D76" s="157" t="s">
        <v>121</v>
      </c>
      <c r="E76" s="157" t="s">
        <v>112</v>
      </c>
      <c r="F76" s="163" t="s">
        <v>58</v>
      </c>
      <c r="G76" s="17" t="s">
        <v>126</v>
      </c>
    </row>
    <row r="77" spans="1:9" ht="21.95" customHeight="1" x14ac:dyDescent="0.2">
      <c r="A77" s="7" t="s">
        <v>4</v>
      </c>
      <c r="B77" s="37" t="s">
        <v>21</v>
      </c>
      <c r="C77" s="229">
        <v>10890000</v>
      </c>
      <c r="D77" s="40">
        <v>11280000</v>
      </c>
      <c r="E77" s="40">
        <f t="shared" ref="E77:E82" si="8">G77-D77</f>
        <v>-630282</v>
      </c>
      <c r="F77" s="43">
        <f>G77/D77*100</f>
        <v>94.41239361702128</v>
      </c>
      <c r="G77" s="41">
        <v>10649718</v>
      </c>
      <c r="I77" s="164"/>
    </row>
    <row r="78" spans="1:9" ht="21.95" customHeight="1" x14ac:dyDescent="0.2">
      <c r="A78" s="23" t="s">
        <v>110</v>
      </c>
      <c r="B78" s="37" t="s">
        <v>109</v>
      </c>
      <c r="C78" s="230">
        <v>260000</v>
      </c>
      <c r="D78" s="40">
        <v>254000</v>
      </c>
      <c r="E78" s="40">
        <f t="shared" si="8"/>
        <v>0</v>
      </c>
      <c r="F78" s="43">
        <v>0</v>
      </c>
      <c r="G78" s="41">
        <v>254000</v>
      </c>
    </row>
    <row r="79" spans="1:9" ht="21.95" customHeight="1" x14ac:dyDescent="0.2">
      <c r="A79" s="42" t="s">
        <v>67</v>
      </c>
      <c r="B79" s="38" t="s">
        <v>68</v>
      </c>
      <c r="C79" s="231">
        <v>224000</v>
      </c>
      <c r="D79" s="158">
        <v>230000</v>
      </c>
      <c r="E79" s="40">
        <f t="shared" si="8"/>
        <v>0</v>
      </c>
      <c r="F79" s="43">
        <f t="shared" ref="F79:F90" si="9">G79/D79*100</f>
        <v>100</v>
      </c>
      <c r="G79" s="10">
        <v>230000</v>
      </c>
    </row>
    <row r="80" spans="1:9" ht="21.95" customHeight="1" x14ac:dyDescent="0.2">
      <c r="A80" s="2" t="s">
        <v>6</v>
      </c>
      <c r="B80" s="38" t="s">
        <v>23</v>
      </c>
      <c r="C80" s="231">
        <v>36000</v>
      </c>
      <c r="D80" s="158">
        <v>36000</v>
      </c>
      <c r="E80" s="40">
        <f t="shared" si="8"/>
        <v>0</v>
      </c>
      <c r="F80" s="43">
        <f t="shared" si="9"/>
        <v>100</v>
      </c>
      <c r="G80" s="10">
        <v>36000</v>
      </c>
      <c r="I80" s="45" t="s">
        <v>118</v>
      </c>
    </row>
    <row r="81" spans="1:9" ht="21.95" customHeight="1" x14ac:dyDescent="0.2">
      <c r="A81" s="2" t="s">
        <v>7</v>
      </c>
      <c r="B81" s="38" t="s">
        <v>24</v>
      </c>
      <c r="C81" s="231">
        <v>694000</v>
      </c>
      <c r="D81" s="158">
        <v>694000</v>
      </c>
      <c r="E81" s="40">
        <f t="shared" si="8"/>
        <v>0</v>
      </c>
      <c r="F81" s="43">
        <f t="shared" si="9"/>
        <v>100</v>
      </c>
      <c r="G81" s="10">
        <v>694000</v>
      </c>
      <c r="I81" s="45" t="s">
        <v>117</v>
      </c>
    </row>
    <row r="82" spans="1:9" ht="21.95" customHeight="1" thickBot="1" x14ac:dyDescent="0.25">
      <c r="A82" s="26" t="s">
        <v>8</v>
      </c>
      <c r="B82" s="47" t="s">
        <v>25</v>
      </c>
      <c r="C82" s="232">
        <v>0</v>
      </c>
      <c r="D82" s="228">
        <v>0</v>
      </c>
      <c r="E82" s="40">
        <f t="shared" si="8"/>
        <v>0</v>
      </c>
      <c r="F82" s="43">
        <v>0</v>
      </c>
      <c r="G82" s="11">
        <v>0</v>
      </c>
    </row>
    <row r="83" spans="1:9" ht="21.95" customHeight="1" thickBot="1" x14ac:dyDescent="0.25">
      <c r="A83" s="380" t="s">
        <v>35</v>
      </c>
      <c r="B83" s="381"/>
      <c r="C83" s="48">
        <f>SUM(C77:C82)</f>
        <v>12104000</v>
      </c>
      <c r="D83" s="220">
        <f>SUM(D77:D82)</f>
        <v>12494000</v>
      </c>
      <c r="E83" s="220">
        <f>SUM(E77:E82)</f>
        <v>-630282</v>
      </c>
      <c r="F83" s="49">
        <f t="shared" si="9"/>
        <v>94.95532255482631</v>
      </c>
      <c r="G83" s="50">
        <f>SUM(G77:G82)</f>
        <v>11863718</v>
      </c>
    </row>
    <row r="84" spans="1:9" ht="21.95" customHeight="1" x14ac:dyDescent="0.2">
      <c r="A84" s="7" t="s">
        <v>9</v>
      </c>
      <c r="B84" s="37" t="s">
        <v>26</v>
      </c>
      <c r="C84" s="215">
        <v>1880000</v>
      </c>
      <c r="D84" s="40">
        <v>1950000</v>
      </c>
      <c r="E84" s="40">
        <f>G84-D84</f>
        <v>0</v>
      </c>
      <c r="F84" s="43">
        <f t="shared" si="9"/>
        <v>100</v>
      </c>
      <c r="G84" s="12">
        <v>1950000</v>
      </c>
    </row>
    <row r="85" spans="1:9" ht="21.95" customHeight="1" thickBot="1" x14ac:dyDescent="0.25">
      <c r="A85" s="3" t="s">
        <v>10</v>
      </c>
      <c r="B85" s="39" t="s">
        <v>27</v>
      </c>
      <c r="C85" s="218">
        <v>0</v>
      </c>
      <c r="D85" s="228">
        <v>0</v>
      </c>
      <c r="E85" s="40">
        <f>G85-D85</f>
        <v>0</v>
      </c>
      <c r="F85" s="43">
        <v>0</v>
      </c>
      <c r="G85" s="11">
        <v>0</v>
      </c>
    </row>
    <row r="86" spans="1:9" ht="21.95" customHeight="1" thickBot="1" x14ac:dyDescent="0.25">
      <c r="A86" s="382" t="s">
        <v>69</v>
      </c>
      <c r="B86" s="381"/>
      <c r="C86" s="48">
        <f>SUM(C84:C85)</f>
        <v>1880000</v>
      </c>
      <c r="D86" s="220">
        <f>SUM(D84:D85)</f>
        <v>1950000</v>
      </c>
      <c r="E86" s="220">
        <f>SUM(E84:E85)</f>
        <v>0</v>
      </c>
      <c r="F86" s="49">
        <f t="shared" si="9"/>
        <v>100</v>
      </c>
      <c r="G86" s="50">
        <f>SUM(G84:G85)</f>
        <v>1950000</v>
      </c>
    </row>
    <row r="87" spans="1:9" ht="21.95" customHeight="1" x14ac:dyDescent="0.2">
      <c r="A87" s="23" t="s">
        <v>80</v>
      </c>
      <c r="B87" s="37" t="s">
        <v>81</v>
      </c>
      <c r="C87" s="215">
        <v>0</v>
      </c>
      <c r="D87" s="40">
        <v>0</v>
      </c>
      <c r="E87" s="40">
        <f>SUM(G87-D87)</f>
        <v>233156</v>
      </c>
      <c r="F87" s="43">
        <v>0</v>
      </c>
      <c r="G87" s="12">
        <v>233156</v>
      </c>
    </row>
    <row r="88" spans="1:9" ht="21.95" customHeight="1" thickBot="1" x14ac:dyDescent="0.25">
      <c r="A88" s="26" t="s">
        <v>82</v>
      </c>
      <c r="B88" s="39" t="s">
        <v>84</v>
      </c>
      <c r="C88" s="218">
        <v>0</v>
      </c>
      <c r="D88" s="228">
        <v>0</v>
      </c>
      <c r="E88" s="40">
        <f>SUM(G88-D88)</f>
        <v>62952</v>
      </c>
      <c r="F88" s="43">
        <v>0</v>
      </c>
      <c r="G88" s="11">
        <v>62952</v>
      </c>
    </row>
    <row r="89" spans="1:9" ht="21.95" customHeight="1" thickBot="1" x14ac:dyDescent="0.25">
      <c r="A89" s="208"/>
      <c r="B89" s="237"/>
      <c r="C89" s="48">
        <f>SUM(C87:C88)</f>
        <v>0</v>
      </c>
      <c r="D89" s="48">
        <f>SUM(D87:D88)</f>
        <v>0</v>
      </c>
      <c r="E89" s="238">
        <f>SUM(E87:E88)</f>
        <v>296108</v>
      </c>
      <c r="F89" s="140">
        <v>0</v>
      </c>
      <c r="G89" s="50">
        <f>SUM(G87:G88)</f>
        <v>296108</v>
      </c>
    </row>
    <row r="90" spans="1:9" ht="21.95" customHeight="1" thickBot="1" x14ac:dyDescent="0.25">
      <c r="A90" s="383" t="s">
        <v>40</v>
      </c>
      <c r="B90" s="384"/>
      <c r="C90" s="219">
        <f>SUM(C86,C83)</f>
        <v>13984000</v>
      </c>
      <c r="D90" s="219">
        <f>SUM(D86,D83)</f>
        <v>14444000</v>
      </c>
      <c r="E90" s="214">
        <f>E83+E86</f>
        <v>-630282</v>
      </c>
      <c r="F90" s="44">
        <f t="shared" si="9"/>
        <v>97.686416505123233</v>
      </c>
      <c r="G90" s="25">
        <f>G83+G86+G89</f>
        <v>14109826</v>
      </c>
    </row>
    <row r="91" spans="1:9" ht="21.95" customHeight="1" thickBot="1" x14ac:dyDescent="0.25">
      <c r="A91" s="20"/>
      <c r="B91" s="14"/>
      <c r="C91" s="14"/>
      <c r="D91" s="14"/>
      <c r="E91" s="21"/>
      <c r="F91" s="21"/>
      <c r="G91" s="22"/>
    </row>
    <row r="92" spans="1:9" ht="21.95" customHeight="1" thickBot="1" x14ac:dyDescent="0.25">
      <c r="A92" s="18" t="s">
        <v>50</v>
      </c>
      <c r="B92" s="19"/>
      <c r="C92" s="234">
        <f>C21+C38+C59+C73+C90</f>
        <v>72680510</v>
      </c>
      <c r="D92" s="235">
        <f>D21+D38+D59+D73+D90</f>
        <v>72595984</v>
      </c>
      <c r="E92" s="235">
        <f>SUM(G92-D92)</f>
        <v>191</v>
      </c>
      <c r="F92" s="236">
        <f>G92/D92*100</f>
        <v>100.00026309995329</v>
      </c>
      <c r="G92" s="233">
        <f>G21+G38+G59+G73+G90</f>
        <v>72596175</v>
      </c>
    </row>
    <row r="94" spans="1:9" x14ac:dyDescent="0.2">
      <c r="C94" s="46">
        <f>C92-'Bevételek COFOG'!C27</f>
        <v>0</v>
      </c>
      <c r="D94" s="46">
        <f>D92-'Bevételek COFOG'!D27</f>
        <v>0</v>
      </c>
      <c r="E94" s="46">
        <f>E92-'Bevételek COFOG'!E27</f>
        <v>0</v>
      </c>
      <c r="F94" s="46">
        <f>F92-'Bevételek COFOG'!F27</f>
        <v>0</v>
      </c>
      <c r="G94" s="46">
        <f>G92-'Bevételek COFOG'!G27</f>
        <v>0</v>
      </c>
    </row>
    <row r="96" spans="1:9" x14ac:dyDescent="0.2">
      <c r="G96" s="46"/>
    </row>
  </sheetData>
  <autoFilter ref="A1:A92" xr:uid="{00000000-0009-0000-0000-000004000000}"/>
  <mergeCells count="40">
    <mergeCell ref="A59:B59"/>
    <mergeCell ref="A58:B58"/>
    <mergeCell ref="B40:B41"/>
    <mergeCell ref="A55:B55"/>
    <mergeCell ref="D40:F40"/>
    <mergeCell ref="A43:B43"/>
    <mergeCell ref="E1:G1"/>
    <mergeCell ref="A2:G2"/>
    <mergeCell ref="A3:G3"/>
    <mergeCell ref="A5:G5"/>
    <mergeCell ref="B7:B8"/>
    <mergeCell ref="A6:G6"/>
    <mergeCell ref="A7:A8"/>
    <mergeCell ref="D7:F7"/>
    <mergeCell ref="A38:B38"/>
    <mergeCell ref="A39:G39"/>
    <mergeCell ref="A40:A41"/>
    <mergeCell ref="A17:B17"/>
    <mergeCell ref="A20:B20"/>
    <mergeCell ref="A37:B37"/>
    <mergeCell ref="A34:B34"/>
    <mergeCell ref="A21:B21"/>
    <mergeCell ref="A23:A24"/>
    <mergeCell ref="B23:B24"/>
    <mergeCell ref="A22:G22"/>
    <mergeCell ref="D23:F23"/>
    <mergeCell ref="A60:G60"/>
    <mergeCell ref="A61:A62"/>
    <mergeCell ref="B61:B62"/>
    <mergeCell ref="A69:B69"/>
    <mergeCell ref="D61:F61"/>
    <mergeCell ref="A83:B83"/>
    <mergeCell ref="A86:B86"/>
    <mergeCell ref="A90:B90"/>
    <mergeCell ref="A72:B72"/>
    <mergeCell ref="A73:B73"/>
    <mergeCell ref="A74:G74"/>
    <mergeCell ref="A75:A76"/>
    <mergeCell ref="B75:B76"/>
    <mergeCell ref="D75:F75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65" fitToHeight="0" orientation="portrait" r:id="rId1"/>
  <headerFooter alignWithMargins="0">
    <oddHeader>&amp;LPiliscsévi "Aranykapu" Egységes Óvoda-Bölcsőde&amp;RIV/3.a) számú melléklet</oddHeader>
    <oddFooter>&amp;C&amp;P/&amp;N&amp;R2020.08.hó</oddFooter>
  </headerFooter>
  <rowBreaks count="2" manualBreakCount="2">
    <brk id="38" max="5" man="1"/>
    <brk id="7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5</vt:i4>
      </vt:variant>
    </vt:vector>
  </HeadingPairs>
  <TitlesOfParts>
    <vt:vector size="10" baseType="lpstr">
      <vt:lpstr>Mérleg(Óvoda 2021)</vt:lpstr>
      <vt:lpstr>Bevételek(Óvoda 2021)</vt:lpstr>
      <vt:lpstr>Bevételek COFOG</vt:lpstr>
      <vt:lpstr>Kiadások(Óvoda 2021)</vt:lpstr>
      <vt:lpstr>Kiadások COFOG szerint</vt:lpstr>
      <vt:lpstr>'Bevételek COFOG'!Nyomtatási_terület</vt:lpstr>
      <vt:lpstr>'Bevételek(Óvoda 2021)'!Nyomtatási_terület</vt:lpstr>
      <vt:lpstr>'Kiadások COFOG szerint'!Nyomtatási_terület</vt:lpstr>
      <vt:lpstr>'Kiadások(Óvoda 2021)'!Nyomtatási_terület</vt:lpstr>
      <vt:lpstr>'Mérleg(Óvoda 2021)'!Nyomtatási_terület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Rozbora Timea</cp:lastModifiedBy>
  <cp:lastPrinted>2020-12-28T10:20:36Z</cp:lastPrinted>
  <dcterms:created xsi:type="dcterms:W3CDTF">2016-01-02T07:48:50Z</dcterms:created>
  <dcterms:modified xsi:type="dcterms:W3CDTF">2022-03-02T11:28:43Z</dcterms:modified>
</cp:coreProperties>
</file>