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1\2021 III. módosítás\"/>
    </mc:Choice>
  </mc:AlternateContent>
  <xr:revisionPtr revIDLastSave="0" documentId="13_ncr:1_{960AB43A-1798-47F7-845A-13787B6AAA05}" xr6:coauthVersionLast="47" xr6:coauthVersionMax="47" xr10:uidLastSave="{00000000-0000-0000-0000-000000000000}"/>
  <bookViews>
    <workbookView xWindow="-120" yWindow="-120" windowWidth="29040" windowHeight="15840" tabRatio="847" activeTab="6" xr2:uid="{00000000-000D-0000-FFFF-FFFF00000000}"/>
  </bookViews>
  <sheets>
    <sheet name="Önk.bev." sheetId="34" r:id="rId1"/>
    <sheet name="Önk.kiad." sheetId="33" state="hidden" r:id="rId2"/>
    <sheet name="Hiv.bev." sheetId="32" r:id="rId3"/>
    <sheet name="Hiv.kiad." sheetId="31" state="hidden" r:id="rId4"/>
    <sheet name="Művh.bev." sheetId="36" r:id="rId5"/>
    <sheet name="Művh.kiad." sheetId="35" state="hidden" r:id="rId6"/>
    <sheet name="Ovibev." sheetId="30" r:id="rId7"/>
    <sheet name="Ovikiad." sheetId="29" state="hidden" r:id="rId8"/>
    <sheet name="1.sz.melléklet" sheetId="19" r:id="rId9"/>
    <sheet name="2. sz.melléklet" sheetId="3" r:id="rId10"/>
    <sheet name="3.sz. melléklet" sheetId="20" r:id="rId11"/>
    <sheet name="4. sz. melléklet" sheetId="2" r:id="rId12"/>
    <sheet name="5. sz. melléklet" sheetId="18" r:id="rId13"/>
    <sheet name="6. sz.melléklet" sheetId="5" r:id="rId14"/>
    <sheet name="7.sz. melléklet" sheetId="21" r:id="rId15"/>
    <sheet name="8.sz. melléklet" sheetId="22" r:id="rId16"/>
    <sheet name="9.sz.melléklet" sheetId="23" r:id="rId17"/>
    <sheet name="10.sz.melléklet" sheetId="24" r:id="rId18"/>
    <sheet name="11.sz.melléklet" sheetId="25" r:id="rId19"/>
    <sheet name="12.sz.melléklet" sheetId="28" r:id="rId20"/>
    <sheet name="13.sz.melléklet" sheetId="37" r:id="rId21"/>
  </sheets>
  <definedNames>
    <definedName name="_xlnm._FilterDatabase" localSheetId="8" hidden="1">'1.sz.melléklet'!$D$2:$D$128</definedName>
    <definedName name="_xlnm._FilterDatabase" localSheetId="10" hidden="1">'3.sz. melléklet'!$B$1:$B$108</definedName>
    <definedName name="_xlnm.Print_Area" localSheetId="8">'1.sz.melléklet'!$A$1:$E$94</definedName>
    <definedName name="_xlnm.Print_Area" localSheetId="17">'10.sz.melléklet'!$A$1:$N$46</definedName>
    <definedName name="_xlnm.Print_Area" localSheetId="10">'3.sz. melléklet'!$A$1:$P$108</definedName>
    <definedName name="_xlnm.Print_Area" localSheetId="12">'5. sz. melléklet'!$A$1:$B$15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4" l="1"/>
  <c r="F105" i="20" l="1"/>
  <c r="Q96" i="20"/>
  <c r="Q81" i="20"/>
  <c r="Q82" i="20"/>
  <c r="Q83" i="20"/>
  <c r="Q84" i="20"/>
  <c r="Q85" i="20"/>
  <c r="Q86" i="20"/>
  <c r="Q87" i="20"/>
  <c r="Q88" i="20"/>
  <c r="Q77" i="20"/>
  <c r="L105" i="20"/>
  <c r="E105" i="20"/>
  <c r="Q79" i="20"/>
  <c r="Q65" i="20"/>
  <c r="D51" i="20"/>
  <c r="D53" i="20" s="1"/>
  <c r="F51" i="20"/>
  <c r="G51" i="20"/>
  <c r="H51" i="20"/>
  <c r="I51" i="20"/>
  <c r="J51" i="20"/>
  <c r="K51" i="20"/>
  <c r="L51" i="20"/>
  <c r="M51" i="20"/>
  <c r="N51" i="20"/>
  <c r="O51" i="20"/>
  <c r="P51" i="20"/>
  <c r="E51" i="20"/>
  <c r="C51" i="20"/>
  <c r="D52" i="20" l="1"/>
  <c r="Q31" i="20"/>
  <c r="Q30" i="20"/>
  <c r="Q22" i="20"/>
  <c r="Q24" i="20"/>
  <c r="Q12" i="20"/>
  <c r="B42" i="24"/>
  <c r="D37" i="24"/>
  <c r="E37" i="24"/>
  <c r="F37" i="24"/>
  <c r="G37" i="24"/>
  <c r="H37" i="24"/>
  <c r="I37" i="24"/>
  <c r="J37" i="24"/>
  <c r="K37" i="24"/>
  <c r="L37" i="24"/>
  <c r="M37" i="24"/>
  <c r="N37" i="24"/>
  <c r="C37" i="24"/>
  <c r="C34" i="21" l="1"/>
  <c r="C22" i="21"/>
  <c r="B13" i="18" l="1"/>
  <c r="B34" i="2"/>
  <c r="H22" i="3"/>
  <c r="G21" i="3"/>
  <c r="F19" i="3"/>
  <c r="G14" i="3"/>
  <c r="G11" i="3" l="1"/>
  <c r="G10" i="3"/>
  <c r="G9" i="3"/>
  <c r="C23" i="3"/>
  <c r="D21" i="3"/>
  <c r="B23" i="3" l="1"/>
  <c r="C22" i="3"/>
  <c r="B22" i="3" s="1"/>
  <c r="B18" i="24" s="1"/>
  <c r="C10" i="3"/>
  <c r="D30" i="34" l="1"/>
  <c r="G76" i="33"/>
  <c r="D76" i="33"/>
  <c r="E20" i="32" l="1"/>
  <c r="G20" i="32"/>
  <c r="D20" i="32"/>
  <c r="C20" i="32"/>
  <c r="D39" i="31"/>
  <c r="C39" i="31"/>
  <c r="G39" i="31"/>
  <c r="D38" i="31"/>
  <c r="G38" i="31"/>
  <c r="C18" i="31"/>
  <c r="G35" i="35" l="1"/>
  <c r="D35" i="35"/>
  <c r="C35" i="35"/>
  <c r="G31" i="35"/>
  <c r="D31" i="35"/>
  <c r="C31" i="35"/>
  <c r="E16" i="35"/>
  <c r="G16" i="35"/>
  <c r="D16" i="35"/>
  <c r="C16" i="35"/>
  <c r="G48" i="33" l="1"/>
  <c r="G52" i="33"/>
  <c r="G58" i="33"/>
  <c r="G68" i="33"/>
  <c r="C44" i="24" l="1"/>
  <c r="Q80" i="20"/>
  <c r="Q75" i="20"/>
  <c r="Q27" i="20"/>
  <c r="Q90" i="20" l="1"/>
  <c r="G18" i="30" l="1"/>
  <c r="D18" i="30"/>
  <c r="F18" i="30" s="1"/>
  <c r="E18" i="30"/>
  <c r="C21" i="21" l="1"/>
  <c r="C23" i="21" s="1"/>
  <c r="G13" i="36" l="1"/>
  <c r="C33" i="21" l="1"/>
  <c r="H15" i="3"/>
  <c r="F15" i="3" s="1"/>
  <c r="G13" i="3"/>
  <c r="F13" i="3" s="1"/>
  <c r="C28" i="3"/>
  <c r="C13" i="37"/>
  <c r="C9" i="37" l="1"/>
  <c r="C8" i="37" s="1"/>
  <c r="B14" i="18"/>
  <c r="C48" i="34"/>
  <c r="B40" i="24"/>
  <c r="B41" i="24"/>
  <c r="D48" i="34"/>
  <c r="D51" i="34" s="1"/>
  <c r="G48" i="34"/>
  <c r="D41" i="34"/>
  <c r="E17" i="34"/>
  <c r="E48" i="34" l="1"/>
  <c r="D16" i="37" l="1"/>
  <c r="C16" i="37"/>
  <c r="C17" i="22"/>
  <c r="C14" i="22"/>
  <c r="B12" i="5" l="1"/>
  <c r="B11" i="5"/>
  <c r="B10" i="5"/>
  <c r="B16" i="2"/>
  <c r="H23" i="3" l="1"/>
  <c r="G14" i="34" l="1"/>
  <c r="C9" i="3" s="1"/>
  <c r="B9" i="3" s="1"/>
  <c r="G30" i="34"/>
  <c r="G41" i="34"/>
  <c r="D12" i="3" s="1"/>
  <c r="D20" i="34"/>
  <c r="D17" i="34"/>
  <c r="D14" i="34"/>
  <c r="C41" i="34"/>
  <c r="C30" i="34"/>
  <c r="C20" i="34"/>
  <c r="C17" i="34"/>
  <c r="C14" i="34"/>
  <c r="E33" i="31"/>
  <c r="E47" i="33"/>
  <c r="D48" i="33"/>
  <c r="D52" i="33"/>
  <c r="D22" i="33"/>
  <c r="D19" i="33"/>
  <c r="D58" i="33"/>
  <c r="D68" i="33"/>
  <c r="C68" i="33"/>
  <c r="C58" i="33"/>
  <c r="C52" i="33"/>
  <c r="C22" i="33"/>
  <c r="C19" i="33"/>
  <c r="C48" i="33" l="1"/>
  <c r="C76" i="33" s="1"/>
  <c r="E20" i="29"/>
  <c r="E17" i="29"/>
  <c r="C51" i="34"/>
  <c r="E20" i="34"/>
  <c r="E41" i="34"/>
  <c r="E30" i="34"/>
  <c r="E14" i="34"/>
  <c r="C32" i="31"/>
  <c r="G25" i="32"/>
  <c r="C25" i="32"/>
  <c r="D25" i="32"/>
  <c r="D12" i="32"/>
  <c r="C12" i="32"/>
  <c r="C27" i="32" s="1"/>
  <c r="D34" i="31"/>
  <c r="E34" i="31"/>
  <c r="C34" i="31"/>
  <c r="G34" i="31"/>
  <c r="E38" i="31"/>
  <c r="C38" i="31"/>
  <c r="D18" i="31"/>
  <c r="C21" i="31"/>
  <c r="E51" i="34" l="1"/>
  <c r="D19" i="36"/>
  <c r="C19" i="36"/>
  <c r="C13" i="36"/>
  <c r="D19" i="35"/>
  <c r="D34" i="35"/>
  <c r="C34" i="35"/>
  <c r="C19" i="35"/>
  <c r="D13" i="36" l="1"/>
  <c r="D21" i="36"/>
  <c r="D25" i="30"/>
  <c r="D13" i="30"/>
  <c r="D35" i="29"/>
  <c r="D32" i="29"/>
  <c r="D20" i="29"/>
  <c r="D17" i="29"/>
  <c r="C17" i="29"/>
  <c r="C35" i="29"/>
  <c r="C32" i="29"/>
  <c r="C20" i="29"/>
  <c r="G17" i="29"/>
  <c r="D27" i="30" l="1"/>
  <c r="D36" i="29"/>
  <c r="C36" i="29"/>
  <c r="D44" i="24"/>
  <c r="E44" i="24"/>
  <c r="F44" i="24"/>
  <c r="G44" i="24"/>
  <c r="H44" i="24"/>
  <c r="I44" i="24"/>
  <c r="J44" i="24"/>
  <c r="K44" i="24"/>
  <c r="L44" i="24"/>
  <c r="M44" i="24"/>
  <c r="D22" i="24"/>
  <c r="E22" i="24"/>
  <c r="F22" i="24"/>
  <c r="G22" i="24"/>
  <c r="H22" i="24"/>
  <c r="I22" i="24"/>
  <c r="J22" i="24"/>
  <c r="K22" i="24"/>
  <c r="L22" i="24"/>
  <c r="M22" i="24"/>
  <c r="N22" i="24"/>
  <c r="D21" i="24"/>
  <c r="E21" i="24"/>
  <c r="F21" i="24"/>
  <c r="G21" i="24"/>
  <c r="H21" i="24"/>
  <c r="I21" i="24"/>
  <c r="J21" i="24"/>
  <c r="K21" i="24"/>
  <c r="L21" i="24"/>
  <c r="M21" i="24"/>
  <c r="C21" i="24"/>
  <c r="K23" i="24" l="1"/>
  <c r="G23" i="24"/>
  <c r="J23" i="24"/>
  <c r="F23" i="24"/>
  <c r="M23" i="24"/>
  <c r="I23" i="24"/>
  <c r="E23" i="24"/>
  <c r="H23" i="24"/>
  <c r="L23" i="24"/>
  <c r="D23" i="24"/>
  <c r="Q78" i="20"/>
  <c r="Q67" i="20"/>
  <c r="Q70" i="20"/>
  <c r="Q62" i="20"/>
  <c r="Q89" i="20"/>
  <c r="Q91" i="20"/>
  <c r="Q92" i="20"/>
  <c r="Q93" i="20"/>
  <c r="Q94" i="20"/>
  <c r="Q95" i="20"/>
  <c r="Q97" i="20"/>
  <c r="Q98" i="20"/>
  <c r="Q99" i="20"/>
  <c r="Q100" i="20"/>
  <c r="Q101" i="20"/>
  <c r="Q102" i="20"/>
  <c r="Q103" i="20"/>
  <c r="Q104" i="20"/>
  <c r="Q69" i="20"/>
  <c r="Q68" i="20"/>
  <c r="Q63" i="20"/>
  <c r="Q61" i="20"/>
  <c r="Q64" i="20"/>
  <c r="Q71" i="20"/>
  <c r="Q72" i="20"/>
  <c r="Q66" i="20"/>
  <c r="Q76" i="20"/>
  <c r="Q73" i="20"/>
  <c r="Q74" i="20"/>
  <c r="C37" i="21" l="1"/>
  <c r="Q43" i="20"/>
  <c r="Q44" i="20"/>
  <c r="Q45" i="20"/>
  <c r="Q46" i="20"/>
  <c r="Q47" i="20"/>
  <c r="Q48" i="20"/>
  <c r="Q49" i="20"/>
  <c r="Q50" i="20"/>
  <c r="Q25" i="20"/>
  <c r="Q14" i="20"/>
  <c r="Q9" i="20"/>
  <c r="Q33" i="20"/>
  <c r="Q34" i="20"/>
  <c r="Q35" i="20"/>
  <c r="Q36" i="20"/>
  <c r="Q37" i="20"/>
  <c r="Q38" i="20"/>
  <c r="Q39" i="20"/>
  <c r="Q40" i="20"/>
  <c r="Q41" i="20"/>
  <c r="Q42" i="20"/>
  <c r="Q15" i="20"/>
  <c r="Q10" i="20"/>
  <c r="Q8" i="20"/>
  <c r="Q11" i="20"/>
  <c r="Q18" i="20"/>
  <c r="Q19" i="20"/>
  <c r="Q13" i="20"/>
  <c r="Q23" i="20"/>
  <c r="Q17" i="20"/>
  <c r="Q26" i="20"/>
  <c r="Q20" i="20"/>
  <c r="Q21" i="20"/>
  <c r="Q32" i="20"/>
  <c r="Q29" i="20"/>
  <c r="Q28" i="20"/>
  <c r="Q16" i="20"/>
  <c r="B13" i="5"/>
  <c r="B12" i="18" l="1"/>
  <c r="B11" i="18"/>
  <c r="B10" i="18"/>
  <c r="B9" i="18"/>
  <c r="B29" i="2"/>
  <c r="B27" i="2"/>
  <c r="B26" i="2"/>
  <c r="B25" i="2"/>
  <c r="B24" i="2"/>
  <c r="B23" i="2"/>
  <c r="B22" i="2"/>
  <c r="B21" i="2"/>
  <c r="B20" i="2"/>
  <c r="B19" i="2"/>
  <c r="B32" i="2"/>
  <c r="B17" i="2"/>
  <c r="B15" i="2"/>
  <c r="B14" i="2"/>
  <c r="B13" i="2"/>
  <c r="B12" i="2"/>
  <c r="B10" i="2"/>
  <c r="G23" i="3"/>
  <c r="G17" i="3"/>
  <c r="G18" i="3"/>
  <c r="H16" i="3"/>
  <c r="B28" i="3"/>
  <c r="C27" i="3"/>
  <c r="B27" i="3" s="1"/>
  <c r="C26" i="3"/>
  <c r="B26" i="3" s="1"/>
  <c r="C25" i="3"/>
  <c r="B25" i="3" s="1"/>
  <c r="C24" i="3"/>
  <c r="B24" i="3" s="1"/>
  <c r="C12" i="3"/>
  <c r="B15" i="18" l="1"/>
  <c r="G35" i="29"/>
  <c r="F35" i="29" s="1"/>
  <c r="G20" i="29" l="1"/>
  <c r="G32" i="29"/>
  <c r="F32" i="29" s="1"/>
  <c r="E35" i="29"/>
  <c r="F20" i="29" l="1"/>
  <c r="G36" i="29"/>
  <c r="F36" i="29" s="1"/>
  <c r="E32" i="29"/>
  <c r="E36" i="29" s="1"/>
  <c r="F17" i="29"/>
  <c r="G25" i="30" l="1"/>
  <c r="B30" i="2" s="1"/>
  <c r="C25" i="30"/>
  <c r="C13" i="30"/>
  <c r="C27" i="30" l="1"/>
  <c r="F25" i="30"/>
  <c r="E25" i="30"/>
  <c r="E13" i="30"/>
  <c r="G13" i="30"/>
  <c r="G27" i="30" s="1"/>
  <c r="E27" i="30" l="1"/>
  <c r="F13" i="30"/>
  <c r="F27" i="30" l="1"/>
  <c r="G34" i="35" l="1"/>
  <c r="H20" i="3" s="1"/>
  <c r="C21" i="36"/>
  <c r="G19" i="36"/>
  <c r="B28" i="2" s="1"/>
  <c r="E19" i="36" l="1"/>
  <c r="F19" i="36"/>
  <c r="E34" i="35"/>
  <c r="F31" i="35"/>
  <c r="G19" i="35"/>
  <c r="F19" i="35" s="1"/>
  <c r="E13" i="36"/>
  <c r="E21" i="36" l="1"/>
  <c r="E31" i="35"/>
  <c r="F16" i="35"/>
  <c r="E19" i="35"/>
  <c r="G21" i="36"/>
  <c r="F21" i="36" s="1"/>
  <c r="F13" i="36"/>
  <c r="E35" i="35" l="1"/>
  <c r="F35" i="35"/>
  <c r="D32" i="31" l="1"/>
  <c r="D21" i="31"/>
  <c r="E24" i="32"/>
  <c r="E25" i="32" s="1"/>
  <c r="D27" i="32"/>
  <c r="G32" i="31" l="1"/>
  <c r="F32" i="31" s="1"/>
  <c r="E32" i="31"/>
  <c r="E21" i="31"/>
  <c r="G18" i="31"/>
  <c r="G21" i="31"/>
  <c r="C14" i="3"/>
  <c r="F18" i="31" l="1"/>
  <c r="F39" i="31"/>
  <c r="C30" i="3"/>
  <c r="B30" i="3" s="1"/>
  <c r="F21" i="31"/>
  <c r="E18" i="31"/>
  <c r="E39" i="31" s="1"/>
  <c r="G12" i="32"/>
  <c r="E12" i="32" l="1"/>
  <c r="E27" i="32" s="1"/>
  <c r="G27" i="32"/>
  <c r="F27" i="32" s="1"/>
  <c r="F12" i="32"/>
  <c r="F68" i="33"/>
  <c r="F58" i="33"/>
  <c r="G19" i="33"/>
  <c r="G20" i="34"/>
  <c r="G17" i="34"/>
  <c r="G51" i="34" l="1"/>
  <c r="E58" i="33"/>
  <c r="G22" i="33"/>
  <c r="F17" i="34"/>
  <c r="B9" i="2"/>
  <c r="F48" i="34"/>
  <c r="B21" i="3"/>
  <c r="F48" i="33"/>
  <c r="F20" i="34"/>
  <c r="C20" i="3"/>
  <c r="B20" i="3" s="1"/>
  <c r="B33" i="2"/>
  <c r="B35" i="2" s="1"/>
  <c r="F30" i="34"/>
  <c r="C11" i="3"/>
  <c r="F41" i="34"/>
  <c r="D19" i="3"/>
  <c r="F52" i="33"/>
  <c r="F47" i="33" s="1"/>
  <c r="H12" i="3"/>
  <c r="F19" i="33"/>
  <c r="E68" i="33"/>
  <c r="F22" i="33" l="1"/>
  <c r="F76" i="33"/>
  <c r="C19" i="3"/>
  <c r="E52" i="33"/>
  <c r="E48" i="33"/>
  <c r="E22" i="33"/>
  <c r="E19" i="33"/>
  <c r="B17" i="24"/>
  <c r="F14" i="34"/>
  <c r="F51" i="34"/>
  <c r="E76" i="33" l="1"/>
  <c r="B16" i="24"/>
  <c r="D105" i="20" l="1"/>
  <c r="K105" i="20" l="1"/>
  <c r="C22" i="24" l="1"/>
  <c r="C23" i="24" s="1"/>
  <c r="D45" i="24"/>
  <c r="D46" i="24" s="1"/>
  <c r="E45" i="24"/>
  <c r="F45" i="24"/>
  <c r="G45" i="24"/>
  <c r="H45" i="24"/>
  <c r="I45" i="24"/>
  <c r="J45" i="24"/>
  <c r="K45" i="24"/>
  <c r="L45" i="24"/>
  <c r="M45" i="24"/>
  <c r="N45" i="24"/>
  <c r="C45" i="24"/>
  <c r="B11" i="2" l="1"/>
  <c r="N105" i="20"/>
  <c r="O105" i="20"/>
  <c r="B15" i="3" l="1"/>
  <c r="F23" i="3"/>
  <c r="F22" i="3"/>
  <c r="F21" i="3"/>
  <c r="F16" i="3"/>
  <c r="F14" i="3"/>
  <c r="F12" i="3"/>
  <c r="B43" i="24" l="1"/>
  <c r="N43" i="24" s="1"/>
  <c r="N44" i="24" s="1"/>
  <c r="B33" i="24"/>
  <c r="B34" i="24"/>
  <c r="B39" i="24"/>
  <c r="B35" i="24"/>
  <c r="H19" i="3"/>
  <c r="H29" i="3" s="1"/>
  <c r="H31" i="3" s="1"/>
  <c r="B12" i="3"/>
  <c r="B13" i="3"/>
  <c r="B11" i="24" l="1"/>
  <c r="B11" i="3"/>
  <c r="D29" i="3"/>
  <c r="D31" i="3" s="1"/>
  <c r="B13" i="24"/>
  <c r="B15" i="24"/>
  <c r="B10" i="3"/>
  <c r="B14" i="24" l="1"/>
  <c r="B12" i="24"/>
  <c r="B31" i="2" l="1"/>
  <c r="B36" i="2" s="1"/>
  <c r="F20" i="3"/>
  <c r="B38" i="24" l="1"/>
  <c r="F11" i="3" l="1"/>
  <c r="F9" i="3"/>
  <c r="F10" i="3"/>
  <c r="B31" i="24" l="1"/>
  <c r="B30" i="24"/>
  <c r="B32" i="24"/>
  <c r="E107" i="20" l="1"/>
  <c r="Q51" i="20"/>
  <c r="C29" i="3"/>
  <c r="B14" i="3"/>
  <c r="B19" i="3" l="1"/>
  <c r="B29" i="3" s="1"/>
  <c r="B31" i="3" s="1"/>
  <c r="B20" i="24"/>
  <c r="N20" i="24" s="1"/>
  <c r="N21" i="24" s="1"/>
  <c r="N23" i="24" s="1"/>
  <c r="B19" i="24"/>
  <c r="B22" i="24" s="1"/>
  <c r="C31" i="3"/>
  <c r="J105" i="20"/>
  <c r="I105" i="20"/>
  <c r="M105" i="20"/>
  <c r="P105" i="20"/>
  <c r="B23" i="24" l="1"/>
  <c r="G105" i="20" l="1"/>
  <c r="F17" i="3"/>
  <c r="F29" i="3" s="1"/>
  <c r="G19" i="3"/>
  <c r="G29" i="3" s="1"/>
  <c r="G30" i="3"/>
  <c r="F30" i="3" s="1"/>
  <c r="B45" i="24" s="1"/>
  <c r="F18" i="3"/>
  <c r="H105" i="20"/>
  <c r="Q105" i="20" l="1"/>
  <c r="E106" i="20"/>
  <c r="B36" i="24"/>
  <c r="B44" i="24" s="1"/>
  <c r="B46" i="24" s="1"/>
  <c r="B37" i="24"/>
  <c r="G31" i="3"/>
  <c r="F31" i="3" l="1"/>
  <c r="B18" i="2"/>
  <c r="C105" i="20" l="1"/>
  <c r="C18" i="22"/>
  <c r="C20" i="22" s="1"/>
  <c r="C46" i="24" l="1"/>
  <c r="E46" i="24"/>
  <c r="F46" i="24"/>
  <c r="G46" i="24"/>
  <c r="H46" i="24"/>
  <c r="J46" i="24"/>
  <c r="K46" i="24"/>
  <c r="L46" i="24"/>
  <c r="N46" i="24"/>
  <c r="C16" i="25"/>
  <c r="M46" i="24" l="1"/>
  <c r="I46" i="24"/>
  <c r="D54" i="20"/>
  <c r="E108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Szabó Marika</author>
  </authors>
  <commentList>
    <comment ref="A3" authorId="0" shapeId="0" xr:uid="{00000000-0006-0000-0B00-000001000000}">
      <text>
        <r>
          <rPr>
            <b/>
            <sz val="8"/>
            <color indexed="81"/>
            <rFont val="Tahoma"/>
            <charset val="238"/>
          </rPr>
          <t>Szabó Marika: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<sst xmlns="http://schemas.openxmlformats.org/spreadsheetml/2006/main" count="1251" uniqueCount="709">
  <si>
    <t>Összesen</t>
  </si>
  <si>
    <t>Bevételek</t>
  </si>
  <si>
    <t>Kiadások</t>
  </si>
  <si>
    <t>Személyi juttatások</t>
  </si>
  <si>
    <t>Felhalmozási bevételek</t>
  </si>
  <si>
    <t>Dologi kiadások</t>
  </si>
  <si>
    <t>Általános tartalék</t>
  </si>
  <si>
    <t>Mindösszesen</t>
  </si>
  <si>
    <t>Megnevezés</t>
  </si>
  <si>
    <t>Tárgyévi működési kiadások</t>
  </si>
  <si>
    <t>eFt</t>
  </si>
  <si>
    <t>Cím</t>
  </si>
  <si>
    <t>Alcím</t>
  </si>
  <si>
    <t>Cím neve</t>
  </si>
  <si>
    <t>1.</t>
  </si>
  <si>
    <t>Közutak, hidak, alagutak üzemeltetése, fenntartása</t>
  </si>
  <si>
    <t>Óvodai intézményi étkeztetés</t>
  </si>
  <si>
    <t>Iskolai intézményi étkeztetés</t>
  </si>
  <si>
    <t xml:space="preserve">Közvilágítás </t>
  </si>
  <si>
    <t>Család- és nővédelmi egészségügyi gondozás</t>
  </si>
  <si>
    <t>Ifjúság-egészségügyi gondozás</t>
  </si>
  <si>
    <t>Ápolási díj alanyi jogon</t>
  </si>
  <si>
    <t>Ápolási díj méltányossági alapon</t>
  </si>
  <si>
    <t>Rendszeres gyermekvédelmi pénzbeli ellátás</t>
  </si>
  <si>
    <t>Kiegészítő gyermekvédelmi támogatás</t>
  </si>
  <si>
    <t>Óvodáztatási támogatás</t>
  </si>
  <si>
    <t>Családsegítés</t>
  </si>
  <si>
    <t xml:space="preserve">Könyvtári szolgáltatások       </t>
  </si>
  <si>
    <t>Köztemető fenntartás és működtetés</t>
  </si>
  <si>
    <t>Sor- szám</t>
  </si>
  <si>
    <t>I. Kiadások és bevételek feladatonként: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</si>
  <si>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</si>
  <si>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</si>
  <si>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</si>
  <si>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</si>
  <si>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</si>
  <si>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</si>
  <si>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</si>
  <si>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</si>
  <si>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</si>
  <si>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</si>
  <si>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</si>
  <si>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</si>
  <si>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</si>
  <si>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</si>
  <si>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</si>
  <si>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</si>
  <si>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</si>
  <si>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</si>
  <si>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</si>
  <si>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</si>
  <si>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</si>
  <si>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</si>
  <si>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</si>
  <si>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</si>
  <si>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</si>
  <si>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</si>
  <si>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</si>
  <si>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</si>
  <si>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</si>
  <si>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</si>
  <si>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</si>
  <si>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</si>
  <si>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</si>
  <si>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</si>
  <si>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</si>
  <si>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</si>
  <si>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</si>
  <si>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</si>
  <si>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</si>
  <si>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</si>
  <si>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</si>
  <si>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</si>
  <si>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</si>
  <si>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</si>
  <si>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</si>
  <si>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</si>
  <si>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Összesen:</t>
  </si>
  <si>
    <t>Tartalékok</t>
  </si>
  <si>
    <t>Tartalék összesen:</t>
  </si>
  <si>
    <t>I. Működési bevételek és kiadások</t>
  </si>
  <si>
    <t>Ssz</t>
  </si>
  <si>
    <t xml:space="preserve">1. </t>
  </si>
  <si>
    <t xml:space="preserve">2. </t>
  </si>
  <si>
    <t xml:space="preserve">5. </t>
  </si>
  <si>
    <t xml:space="preserve">6. </t>
  </si>
  <si>
    <t>Továbbadási (lebonyolítási) célú működési bevétel</t>
  </si>
  <si>
    <t xml:space="preserve">8. </t>
  </si>
  <si>
    <t>Rövid lejáratú hitel</t>
  </si>
  <si>
    <t>Rövid lejáratú értékpapírok ért., kibocsátása</t>
  </si>
  <si>
    <t xml:space="preserve">10. </t>
  </si>
  <si>
    <t>Működési célú előző évi pénzmaradvány igénybevétele</t>
  </si>
  <si>
    <t>Működési célú bevételek összesen</t>
  </si>
  <si>
    <t xml:space="preserve">12. </t>
  </si>
  <si>
    <t>Munkaadókat terhelő járulékok</t>
  </si>
  <si>
    <t xml:space="preserve">14. </t>
  </si>
  <si>
    <t xml:space="preserve">Dologi kiad. és egyéb folyó kiad. </t>
  </si>
  <si>
    <t xml:space="preserve">17. </t>
  </si>
  <si>
    <t>Továbbadási (lebonyolítási) célú működési kiadás</t>
  </si>
  <si>
    <t>Ellátottak pénzbeli juttatása</t>
  </si>
  <si>
    <t xml:space="preserve">19. </t>
  </si>
  <si>
    <t>Működési c. kölcsönök nyújtása és törleszt.</t>
  </si>
  <si>
    <t xml:space="preserve"> 22. </t>
  </si>
  <si>
    <t xml:space="preserve">23. </t>
  </si>
  <si>
    <t>Működési célú kiadások összesen:</t>
  </si>
  <si>
    <t>II. Felhalmozási célú bevételek és kiadások</t>
  </si>
  <si>
    <t xml:space="preserve">Önkorm. felhalmozási és tőke jellegű bev. </t>
  </si>
  <si>
    <t>Önkormányzatok sajátos felhalmozási és tőke bevételei</t>
  </si>
  <si>
    <t>Felhalmozási célú pénzeszközátvétel áht.-n kívülről</t>
  </si>
  <si>
    <t>Támogatásértékű felhalmozási bevétel</t>
  </si>
  <si>
    <t>Továbbadási (lebonyolítási) célú felhalmozási bevétel</t>
  </si>
  <si>
    <t>Felhalmozási ÁFA visszatérülése</t>
  </si>
  <si>
    <t>Értékesített tárgyi eszk. és immateriális javak ÁFÁ-ja</t>
  </si>
  <si>
    <t>Felhalmozási célú kölcsönök visszatérülése, igénybevétele</t>
  </si>
  <si>
    <t>Hosszú lejáratú hitel</t>
  </si>
  <si>
    <t>Hosszú lejáratú értékpapírok kibocsátása</t>
  </si>
  <si>
    <t>Felhalmozási célú előző évi pénzmaradvány igénybevétele</t>
  </si>
  <si>
    <t>Felhalmozási célú bevételek összesen (25+ …+36)</t>
  </si>
  <si>
    <t>Felhalmozási kiadások (ÁFÁ-val)</t>
  </si>
  <si>
    <t>Felújítási kiadások (ÁFÁ-val)</t>
  </si>
  <si>
    <t>Értékesített tárgyi eszk., immat. javak utáni áfa befizetés</t>
  </si>
  <si>
    <t>Felhalmozási célú pénzeszközátadás áht.-n kívülre</t>
  </si>
  <si>
    <t>Támogatási célú pénzeszközátadás államháztartáson</t>
  </si>
  <si>
    <t>Továbbadási (lebonyoltási) célú felhalmozási kiadás</t>
  </si>
  <si>
    <t>Felhalmozási célú kölcsönök nyújtása és törlesztése</t>
  </si>
  <si>
    <t>Hosszú lejáratú hitel visszafizetése</t>
  </si>
  <si>
    <t>Hosszú lejáratú hitel kamata</t>
  </si>
  <si>
    <t>Hosszú lejáratú értékpapírok beváltása</t>
  </si>
  <si>
    <t>48.</t>
  </si>
  <si>
    <t>49.</t>
  </si>
  <si>
    <t>Felhalmozási célú kiadások összesen:</t>
  </si>
  <si>
    <t>50.</t>
  </si>
  <si>
    <t>Önkormányzat bevételei összesen:</t>
  </si>
  <si>
    <t>51.</t>
  </si>
  <si>
    <t>Önkormányzat kiadásai összesen:</t>
  </si>
  <si>
    <t>Előirányzat összesen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</si>
  <si>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</si>
  <si>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</si>
  <si>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</si>
  <si>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</si>
  <si>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</si>
  <si>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</si>
  <si>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</si>
  <si>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</si>
  <si>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</si>
  <si>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</si>
  <si>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</si>
  <si>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</si>
  <si>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Kiadások összesen</t>
  </si>
  <si>
    <t>jogcím</t>
  </si>
  <si>
    <t>Helyi adónál biztosított kedvezmények</t>
  </si>
  <si>
    <t>Bérbeadásnál nyújtott kedvezmény</t>
  </si>
  <si>
    <t>Egyéb nyújtott kedvezmény</t>
  </si>
  <si>
    <t xml:space="preserve">Bevételek összesen </t>
  </si>
  <si>
    <t>Visszanem térítendő lakás építási tám.</t>
  </si>
  <si>
    <t>Támog.</t>
  </si>
  <si>
    <t>Közhat.bev.</t>
  </si>
  <si>
    <t>átvett.pe.</t>
  </si>
  <si>
    <t>Működési bevételek</t>
  </si>
  <si>
    <t>Tám.c.felh. bev.</t>
  </si>
  <si>
    <t>Átv.pe. felhalm-ra</t>
  </si>
  <si>
    <t>Tám.kölcs. visszat.</t>
  </si>
  <si>
    <t>Műk.hitel</t>
  </si>
  <si>
    <t>Fejl.hitel</t>
  </si>
  <si>
    <t>Pénzforg.n.bev.</t>
  </si>
  <si>
    <t>Bevételek mindösszesen</t>
  </si>
  <si>
    <t>Személyi jutt.</t>
  </si>
  <si>
    <t>Járulé- kok</t>
  </si>
  <si>
    <t>Dologi kiad.</t>
  </si>
  <si>
    <t>Pénzeszk.átad.</t>
  </si>
  <si>
    <t>Tám.ért. kiad.</t>
  </si>
  <si>
    <t>Felújítás</t>
  </si>
  <si>
    <t>Beruhá-zás</t>
  </si>
  <si>
    <t>Felh.átad. pe.</t>
  </si>
  <si>
    <t>Felhalmozási kiadás</t>
  </si>
  <si>
    <t>Működési kiadás</t>
  </si>
  <si>
    <t>Tartalék</t>
  </si>
  <si>
    <t>Lét-szám</t>
  </si>
  <si>
    <t>Kiadások mindösszesen</t>
  </si>
  <si>
    <t>Intézmény finanszírozás</t>
  </si>
  <si>
    <t>Halmozódásmentes főösszeg</t>
  </si>
  <si>
    <t>Int. fin.</t>
  </si>
  <si>
    <t>Halmozódás mentes főösszeg</t>
  </si>
  <si>
    <t xml:space="preserve">Intézmény finanszírozás </t>
  </si>
  <si>
    <t>52.</t>
  </si>
  <si>
    <t>53.</t>
  </si>
  <si>
    <t>Személyi juttatások (K1)</t>
  </si>
  <si>
    <t>Munkaadót terh. járulékok és szoc. h. adó (K2)</t>
  </si>
  <si>
    <t>Dologi kiadások (K3)</t>
  </si>
  <si>
    <t>Ellátottak pénzbeli juttatásai (K4)</t>
  </si>
  <si>
    <t>Egyéb műk. c. támog. államházt. belülre (K506)</t>
  </si>
  <si>
    <t>Tartalékok (K512)</t>
  </si>
  <si>
    <t>Beruházások (K6)</t>
  </si>
  <si>
    <t>Központi, irányító szervi kiadások folyósítása (K915)</t>
  </si>
  <si>
    <t>Egyéb műk. c. tám. bev. államh.-on belülről (B16)</t>
  </si>
  <si>
    <t>Közhatalmi bevételek (B3)</t>
  </si>
  <si>
    <t>Működési bevételek (B4)</t>
  </si>
  <si>
    <t>Felhalmozási bevételek (B5)</t>
  </si>
  <si>
    <t>Felhalm. c. átvett pénzeszközök (B7)</t>
  </si>
  <si>
    <t>Maradvány igénybevétele (B813) önkormányzat</t>
  </si>
  <si>
    <t>Maradvány igénybevétele (B813) óvoda</t>
  </si>
  <si>
    <t>Központi, irányítószervi támogatás (B816)</t>
  </si>
  <si>
    <t>Műk.tám.</t>
  </si>
  <si>
    <t>Műk.bev.</t>
  </si>
  <si>
    <t>Felh.bev.</t>
  </si>
  <si>
    <t>Hitel</t>
  </si>
  <si>
    <t xml:space="preserve">Ellátottak p. jutt. </t>
  </si>
  <si>
    <t>Szolgáltatások ellenértéke</t>
  </si>
  <si>
    <t>Közhatalmi bevételek</t>
  </si>
  <si>
    <t>Beruházások</t>
  </si>
  <si>
    <t>Beruházások összesen</t>
  </si>
  <si>
    <t>Felújítások</t>
  </si>
  <si>
    <t xml:space="preserve">Céltartalék </t>
  </si>
  <si>
    <t>Fejlesztési célú támogatások áh.-on belülről</t>
  </si>
  <si>
    <t>Működési célú pénzeszközátvétel államháztartáson b.</t>
  </si>
  <si>
    <t>Műk. célú. pénzeszk.átadás áht.-n kívülre</t>
  </si>
  <si>
    <t>Műk. célú. pénzeszk.átadás áht.-n belülre</t>
  </si>
  <si>
    <t>Önkormányzatok működési támogatása</t>
  </si>
  <si>
    <t xml:space="preserve">Felhalmozási bevételek </t>
  </si>
  <si>
    <t xml:space="preserve">Felhalm. c. átvett pénzeszközök </t>
  </si>
  <si>
    <t xml:space="preserve">Központi, irányítószervi támogatás </t>
  </si>
  <si>
    <t>Egyéb műk. c. tám. bev. államh.-on belülről</t>
  </si>
  <si>
    <t xml:space="preserve">Maradvány igénybevétele </t>
  </si>
  <si>
    <t xml:space="preserve">Személyi juttatások </t>
  </si>
  <si>
    <t xml:space="preserve">Munkaadót terh. járulékok </t>
  </si>
  <si>
    <t>Ellátottak pénzbeli juttatásai</t>
  </si>
  <si>
    <t xml:space="preserve">Egyéb műk. c. támog. államházt. belülre </t>
  </si>
  <si>
    <t xml:space="preserve">Egyéb műk. c. támog. államházt.kívülre </t>
  </si>
  <si>
    <t>Központi, irányító szervi kiadások folyósítása</t>
  </si>
  <si>
    <t xml:space="preserve">Felújítások </t>
  </si>
  <si>
    <t xml:space="preserve">Tartalékok </t>
  </si>
  <si>
    <t>Piliscsév Község Önkormányzata</t>
  </si>
  <si>
    <t>Fogorvosi alapellátás</t>
  </si>
  <si>
    <t xml:space="preserve">Helyi rendszeres lakásfenntartási támogatás </t>
  </si>
  <si>
    <t>Helyi eseti lakásfenntartási támogatás</t>
  </si>
  <si>
    <t>Önkormányzatok által nyújtott lakástámogatás</t>
  </si>
  <si>
    <t>Civil szervezetek működési támogatása</t>
  </si>
  <si>
    <t>Civil szervezetek program- és egyéb támogatása</t>
  </si>
  <si>
    <t>Sportlétesítmények működtetése és fejlesztése</t>
  </si>
  <si>
    <t>Versenysport-tevékenység és támogatása</t>
  </si>
  <si>
    <t>Iskolai, diáksport-tevékenység és támogatása</t>
  </si>
  <si>
    <t>Piliscsévi Közös Önkormányzati Hivatal</t>
  </si>
  <si>
    <t>Európai parlamenti képviselőválasztásokhoz kapcsolódó tevékenységek</t>
  </si>
  <si>
    <t>Kálmánfi Béla Művelődési Ház és Könyvtár</t>
  </si>
  <si>
    <t>Könyvtári állomány gyarapítása, nyilvántartása</t>
  </si>
  <si>
    <t>Könyvtári állományfeltárása, megőrzése, védelme</t>
  </si>
  <si>
    <t>Maradvány igénybevétele (B813) közös hivatal</t>
  </si>
  <si>
    <t>Belföldi finanszírozás kiadásai (K91)</t>
  </si>
  <si>
    <t>Sajátos nevelési igényű gyermekek óvodai nevelése, ellátása</t>
  </si>
  <si>
    <t xml:space="preserve">Piliscsév Község Önkormányzata </t>
  </si>
  <si>
    <t>Céltartalék összesen:</t>
  </si>
  <si>
    <t>Műk. c. támog. államh.-on belülről</t>
  </si>
  <si>
    <t>Belföldi finanszírozás kiadásai</t>
  </si>
  <si>
    <t>Működési célú tám. államh.-on belülről</t>
  </si>
  <si>
    <t>Felújítások összesen</t>
  </si>
  <si>
    <t>összesen</t>
  </si>
  <si>
    <t>kötelező feladat</t>
  </si>
  <si>
    <t>önként vállalt feladat</t>
  </si>
  <si>
    <t>Önkormányzatok működési támogatása (B11)</t>
  </si>
  <si>
    <t>Felújítások (K7)</t>
  </si>
  <si>
    <t>Műk.c.támogatások államh.-on belülről(B6)</t>
  </si>
  <si>
    <t>Maradvány igénybevétele (B813)művelődési ház</t>
  </si>
  <si>
    <t>Az önkormányzati vagyonnal való gazdálkodással kapcsolatos feladatok</t>
  </si>
  <si>
    <t>Önkormányzatok és önkormányzati hivatalok jogalkotó és általános igazgatási tevékenysége</t>
  </si>
  <si>
    <t>Kiemelt állami és önkormányzati rendezvények</t>
  </si>
  <si>
    <t>Város-, községgazdálkodási egyéb szolgáltatások</t>
  </si>
  <si>
    <t>Önkormányzatok elszámolásai a központi költségvetéssel</t>
  </si>
  <si>
    <t>Óvodai nevelés, ellátás működtetési feladatai</t>
  </si>
  <si>
    <t>Idős, demens betegek nappali ellátása</t>
  </si>
  <si>
    <t>Munkanélküli aktív korúak ellátásai</t>
  </si>
  <si>
    <t>Egyéb szociális pénzbeli és természetbeni ellátások, támogatások</t>
  </si>
  <si>
    <t>Elhunyt személyek hátramaradottainak pénzbeli ellátásai</t>
  </si>
  <si>
    <t>Gyermekvédelmi pénzbeli és természetbeni ellátások</t>
  </si>
  <si>
    <t>Start-munka program - Téli közfoglalkoztatás</t>
  </si>
  <si>
    <t>Hosszabb időtartamú közfoglalkoztatás</t>
  </si>
  <si>
    <t>Országos közfoglalkoztatási program</t>
  </si>
  <si>
    <t>Országygűlési, önkormányzati és európai parlamenti képviselőválasztásokhoz kapcsolódó tevékenységek</t>
  </si>
  <si>
    <t>Országos és helyi népszavazással kapcsolatos tevékenységek</t>
  </si>
  <si>
    <t>Átfogó tervezési és statisztikai szolgáltatások</t>
  </si>
  <si>
    <t>Támogatási célú finanszírozási műveletek</t>
  </si>
  <si>
    <t>Közművelődés-hagyományos közösségi kulturális értékek gondozása</t>
  </si>
  <si>
    <t>Lakásfenntartással, lakhatással öszefüggő ellátások</t>
  </si>
  <si>
    <t>Óvodai nevelés, ellátás szakmai feladatai</t>
  </si>
  <si>
    <t>Nemzetiségi óvodai nevelés, ellátás szakmai feladatai</t>
  </si>
  <si>
    <t>Az önkormányzati vagyonnal való gazdálkodással kapcs.felad.</t>
  </si>
  <si>
    <t>Kormányzati funkció</t>
  </si>
  <si>
    <t>Közművelődés-hagyományos közösségi kult. értékek gondozása</t>
  </si>
  <si>
    <t>Egyéb szociális pénzbeli és természetbeni ellátások, tám.</t>
  </si>
  <si>
    <t xml:space="preserve">3. </t>
  </si>
  <si>
    <t xml:space="preserve">4. </t>
  </si>
  <si>
    <t>Felhalmozási kiadások összesen</t>
  </si>
  <si>
    <t xml:space="preserve">Közhatalmi bevételek </t>
  </si>
  <si>
    <t xml:space="preserve">Önkormányzatok működési támogatása </t>
  </si>
  <si>
    <t>Központi, irányítószervi támogatás</t>
  </si>
  <si>
    <t>Elköt. pénzmaradv. terhére (Önkormányzat)</t>
  </si>
  <si>
    <t>Helyi önkormányzatok működésének általános támogatása</t>
  </si>
  <si>
    <t>Települési önkormányzatok egyes köznevelési feladatainak támogatása</t>
  </si>
  <si>
    <t>Települési önkormányzatok szociális, gyermekjóléti és gyermekétkeztetési feladatainak támogatása</t>
  </si>
  <si>
    <t>Települési önkormányzatok kulturális feladatainak támogatása</t>
  </si>
  <si>
    <t>Egyéb működési célú támogatások bevételei államháztartáson belülről</t>
  </si>
  <si>
    <t>Magánszemélyek kommunális adója</t>
  </si>
  <si>
    <t>Állandó jelleggel végzett iparűzési tevékenység után fizetett helyi adó</t>
  </si>
  <si>
    <t>Belföldi gépjárművek adójának  a helyi önkormányzatot megillető része</t>
  </si>
  <si>
    <t>Tartózkodás után fizetett idegenforgalmi adó</t>
  </si>
  <si>
    <t>Talajterhelési díj</t>
  </si>
  <si>
    <t>Szabálysértési pénz- és helyszíni bírság és a közlekedési szabályszegések után kiszabott közigazgatási bírság helyi önkormányzatot megillető része</t>
  </si>
  <si>
    <t>Tárgyi eszközök bérbeadásából származó bevétel</t>
  </si>
  <si>
    <t>Közvetített szolgáltatások ellenértéke</t>
  </si>
  <si>
    <t>Tulajdonosi bevételek</t>
  </si>
  <si>
    <t>Ellátási díjak</t>
  </si>
  <si>
    <t>Kiszámlázott általános forgalmi adó</t>
  </si>
  <si>
    <t>Általános forgalmi adó visszatérítése</t>
  </si>
  <si>
    <t>Kamatbevételek</t>
  </si>
  <si>
    <t>Művelődési Ház működési bevételei</t>
  </si>
  <si>
    <t>Ft</t>
  </si>
  <si>
    <t>Bölcsődei ellátás</t>
  </si>
  <si>
    <t>Piliscsévi "Aranykapu" Óvoda-bölcsőde</t>
  </si>
  <si>
    <t>Köztemetés [Szoctv. 48.§]</t>
  </si>
  <si>
    <t>Települési támogatás ([Szoctv. 45.§)</t>
  </si>
  <si>
    <t>Szociális juttatások mindösszesen</t>
  </si>
  <si>
    <t>Tisztítómű felújítása</t>
  </si>
  <si>
    <t>Gyermekétkeztetés bölcsödében, fogyatékosok nappali intézményében</t>
  </si>
  <si>
    <t>Közművelődés - közösségi és társadalmi részvétel fejlesztése</t>
  </si>
  <si>
    <t>Helyi, térségi közösségi tér biztosítása, működtetése</t>
  </si>
  <si>
    <t>adatok: Ft-ban</t>
  </si>
  <si>
    <t>Bevételek kormányati funkciók (COFOG) szerinti bontásban</t>
  </si>
  <si>
    <t>Főkönyvi szám</t>
  </si>
  <si>
    <t>Főkönyvi szám neve</t>
  </si>
  <si>
    <t>Eredeti előirányzat</t>
  </si>
  <si>
    <t>%</t>
  </si>
  <si>
    <t>0916071</t>
  </si>
  <si>
    <t>Egyéb működési célú támogatások bevételei államháztartáson belülről-helyi önkormányzatok és költségvetési szerveik</t>
  </si>
  <si>
    <t>09161</t>
  </si>
  <si>
    <t>0925031</t>
  </si>
  <si>
    <t>Egyéb felhalmozási célú támogatások bevételei államháztartáson belülről-fejezeti kezelésű előirányzatok EU-s programok és azok hazai társfinanszírozása</t>
  </si>
  <si>
    <t>Egyéb közhatalmi bevételek</t>
  </si>
  <si>
    <t>094022</t>
  </si>
  <si>
    <t>094031</t>
  </si>
  <si>
    <t>094041</t>
  </si>
  <si>
    <t>094071</t>
  </si>
  <si>
    <t>094082</t>
  </si>
  <si>
    <t>094111</t>
  </si>
  <si>
    <t>Kiadások visszatérítései</t>
  </si>
  <si>
    <t>095211</t>
  </si>
  <si>
    <t>Ingatlan értékesítés</t>
  </si>
  <si>
    <t>09641</t>
  </si>
  <si>
    <t>Működési célú visszatérítendő támogatások, kölcsönök visszatérülése államháztartáson kívülről</t>
  </si>
  <si>
    <t>09741</t>
  </si>
  <si>
    <t>091111</t>
  </si>
  <si>
    <t>091121</t>
  </si>
  <si>
    <t>091131</t>
  </si>
  <si>
    <t>091141</t>
  </si>
  <si>
    <t>091151</t>
  </si>
  <si>
    <t>091161</t>
  </si>
  <si>
    <t>098141</t>
  </si>
  <si>
    <t>018030 - Támogatási célú finanszírozási műveletek</t>
  </si>
  <si>
    <t>Működési célú költségvetési támogatások és kiegészítő támogatások</t>
  </si>
  <si>
    <t>0981311</t>
  </si>
  <si>
    <t>Előző év költségvetési maradványának igénybevétele</t>
  </si>
  <si>
    <t>094061</t>
  </si>
  <si>
    <t>09251</t>
  </si>
  <si>
    <t>Fejezeti kezelésű EI-tól EU-s programok és azok hazai társfinanszírozása miatt felhalmozási célú támogatások bevételei (Identitás pályázat)</t>
  </si>
  <si>
    <t>094051</t>
  </si>
  <si>
    <t>093432</t>
  </si>
  <si>
    <t>09351071</t>
  </si>
  <si>
    <t>0935411</t>
  </si>
  <si>
    <t>0936121</t>
  </si>
  <si>
    <t>Egyéb bírság</t>
  </si>
  <si>
    <t>0936162</t>
  </si>
  <si>
    <t>Egyéb közhatalmi bevétel</t>
  </si>
  <si>
    <t>0936172</t>
  </si>
  <si>
    <t>Késedelmi és önellenőrzési pótlék</t>
  </si>
  <si>
    <t>0941142</t>
  </si>
  <si>
    <t>1 és 2 forintos érmék forgalomból történő kivonása miatti kerekítési különbözet</t>
  </si>
  <si>
    <t>05110111</t>
  </si>
  <si>
    <t>0511091</t>
  </si>
  <si>
    <t>Közlekedési költségtérítés</t>
  </si>
  <si>
    <t>Szociális támogatások</t>
  </si>
  <si>
    <t>051211</t>
  </si>
  <si>
    <t>Választott tisztségviselők juttatásai</t>
  </si>
  <si>
    <t>051221</t>
  </si>
  <si>
    <t>Munkavégzésre irányuló egyéb jogviszonyban nem saját foglalkoztatottnak fizetett juttatások</t>
  </si>
  <si>
    <t>05211</t>
  </si>
  <si>
    <t>Szociális hozzájárulási adó</t>
  </si>
  <si>
    <t>05261</t>
  </si>
  <si>
    <t>Más járulék fizetési kötelezettség</t>
  </si>
  <si>
    <t>053111</t>
  </si>
  <si>
    <t>053121</t>
  </si>
  <si>
    <t>Üzemeltetési anyagok beszerzése</t>
  </si>
  <si>
    <t>0532111</t>
  </si>
  <si>
    <t>0532211</t>
  </si>
  <si>
    <t>Telefon, telefax, telex, mobíl díj</t>
  </si>
  <si>
    <t>053311</t>
  </si>
  <si>
    <t>053331</t>
  </si>
  <si>
    <t>Bérleti és lízing díjak</t>
  </si>
  <si>
    <t>053341</t>
  </si>
  <si>
    <t>Karbantartási, kisjavítási szolgáltatások</t>
  </si>
  <si>
    <t>053361</t>
  </si>
  <si>
    <t>Szakmai tevékenységet segítő szolgáltatások</t>
  </si>
  <si>
    <t>053371</t>
  </si>
  <si>
    <t>Egyéb szolgáltatások</t>
  </si>
  <si>
    <t>053511</t>
  </si>
  <si>
    <t>Működési célú előzetesen felszámított általános forgalmi adó</t>
  </si>
  <si>
    <t>053521</t>
  </si>
  <si>
    <t>Fizetendő általános forgalmi adó</t>
  </si>
  <si>
    <t>053531</t>
  </si>
  <si>
    <t>Kamatkiadások</t>
  </si>
  <si>
    <t>053551</t>
  </si>
  <si>
    <t>Egyéb dologi kiadások</t>
  </si>
  <si>
    <t>0550211</t>
  </si>
  <si>
    <t>A helyi önkormányzatok előző évi elszámolásából származó kiadások</t>
  </si>
  <si>
    <t>055121</t>
  </si>
  <si>
    <t>055131</t>
  </si>
  <si>
    <t>Likvidtartalék</t>
  </si>
  <si>
    <t>05612</t>
  </si>
  <si>
    <t>Immateriális javak beszerzése, létesítése</t>
  </si>
  <si>
    <t>05631</t>
  </si>
  <si>
    <t>Informatikai eszközök beszerzése, létesítése</t>
  </si>
  <si>
    <t>05641</t>
  </si>
  <si>
    <t>Egyéb tárgyi eszközök beszerzése, létesítése</t>
  </si>
  <si>
    <t>05671</t>
  </si>
  <si>
    <t>05711</t>
  </si>
  <si>
    <t>Ingatlanok felújítása</t>
  </si>
  <si>
    <t>05741</t>
  </si>
  <si>
    <t>0512361</t>
  </si>
  <si>
    <t>Reprezentáció, üzleti ajándék</t>
  </si>
  <si>
    <t>053321</t>
  </si>
  <si>
    <t>Vásárolt élelmezés</t>
  </si>
  <si>
    <t>053411</t>
  </si>
  <si>
    <t>Kiküldetések kiadásai</t>
  </si>
  <si>
    <t>059141</t>
  </si>
  <si>
    <t>Államháztartáson belüli megelőlegezések visszafizetése</t>
  </si>
  <si>
    <t>059151</t>
  </si>
  <si>
    <t>Központi, irányító szervi támogatás folyósítása</t>
  </si>
  <si>
    <t>05110131</t>
  </si>
  <si>
    <t>0511131</t>
  </si>
  <si>
    <t>Foglalkoztatottak egyéb személyi juttatásai</t>
  </si>
  <si>
    <t>05731</t>
  </si>
  <si>
    <t>Egyéb tárgyi eszközök felújítása</t>
  </si>
  <si>
    <t>MT alapján teljes, részmunkaidős bére</t>
  </si>
  <si>
    <t>0511101</t>
  </si>
  <si>
    <t>Egyéb költségtérítések</t>
  </si>
  <si>
    <t>0531111</t>
  </si>
  <si>
    <t>Szakmai anyagok beszerzése</t>
  </si>
  <si>
    <t>0534111</t>
  </si>
  <si>
    <t>Foglalkoztatottak kiküldetései</t>
  </si>
  <si>
    <t>05831</t>
  </si>
  <si>
    <t>Központi költségvetési szervnek felhalmozási célú visszatérítendő támogatás, kölcsön törlesztés kiadásai</t>
  </si>
  <si>
    <t>Köztisztviselők,közalkalmazottak bére</t>
  </si>
  <si>
    <t>0511041</t>
  </si>
  <si>
    <t>Készenléti, ügyeleti, helyettesítési díj, túlóra</t>
  </si>
  <si>
    <t>0511071</t>
  </si>
  <si>
    <t>053211</t>
  </si>
  <si>
    <t>055061</t>
  </si>
  <si>
    <t>Bevételek - COFOG: 018030</t>
  </si>
  <si>
    <t>Eredeti EI</t>
  </si>
  <si>
    <t>098161</t>
  </si>
  <si>
    <t>Központi, irányító szervi támogatás</t>
  </si>
  <si>
    <t>-ebből állami normatív támogatás</t>
  </si>
  <si>
    <t>-ebből fenntartói támogatás (Piliscsév)</t>
  </si>
  <si>
    <t>Bevételek - COFOG: 011130</t>
  </si>
  <si>
    <t>Egyéb működési célú támogatások bevételei államháztartáson belülről (Leányvár)</t>
  </si>
  <si>
    <t>0940821</t>
  </si>
  <si>
    <t>Egyéb kapott (járó) kamatok és kamatjellegű bevételek</t>
  </si>
  <si>
    <t>09411</t>
  </si>
  <si>
    <t xml:space="preserve">Egyéb működési bevételek </t>
  </si>
  <si>
    <t>Bevételek - COFOG: 016010</t>
  </si>
  <si>
    <t>Központi kezelésű előirányzattól működési célú támogatások bevételei</t>
  </si>
  <si>
    <t>Bevételek összesen:</t>
  </si>
  <si>
    <t>0511031</t>
  </si>
  <si>
    <t>Céljuttatás, projektprémium</t>
  </si>
  <si>
    <t>Készenléti, ügyeleti, helyettesítési díj, túlóra, túlszolgálat</t>
  </si>
  <si>
    <t>0511061</t>
  </si>
  <si>
    <t>Jubileumi jutalom</t>
  </si>
  <si>
    <t>Béren kívüli juttatások</t>
  </si>
  <si>
    <t>Informatikai szolgáltatások igénybevétele</t>
  </si>
  <si>
    <t xml:space="preserve">Egyéb kommunikációs szolgáltatások </t>
  </si>
  <si>
    <t>Tartalékok előirányzata</t>
  </si>
  <si>
    <t>Munkaadót terhelő járulékok</t>
  </si>
  <si>
    <t>-ebből fenntartói támogatás (Piliscsév Község Önk.)</t>
  </si>
  <si>
    <t>Egyéb tárgyi eszközök beszerzése</t>
  </si>
  <si>
    <t>Beruházási célú, előzetesen felszámított általános forgalmi adó</t>
  </si>
  <si>
    <t>Piliscsévi "Aranykapu" Egységes Óvoda-Bölcsőde</t>
  </si>
  <si>
    <t>091140 - Óvodai nevelés, ellátás működtetési feladatai</t>
  </si>
  <si>
    <t xml:space="preserve">Egyéb működési célú támogatások bevételei államháztartáson belülről </t>
  </si>
  <si>
    <t>Szennyvíz gyűjtése, tisztítása, elhelyezése</t>
  </si>
  <si>
    <t>Felhalmozási c. visszatérítendő tám. (K8)</t>
  </si>
  <si>
    <t>Áht-on belüli megelőlegezés (B814)</t>
  </si>
  <si>
    <t>I. Bevételek feladatonként:</t>
  </si>
  <si>
    <t>Közművelődés- közösségi és társadalmi részvétel fejlesztése</t>
  </si>
  <si>
    <t>adatok: forintban</t>
  </si>
  <si>
    <t>Költségek visszatérítései</t>
  </si>
  <si>
    <t>Közös Hivatal működési bevételei</t>
  </si>
  <si>
    <t>Óvoda és Bölcsőde működési bevételei</t>
  </si>
  <si>
    <t>Működési célú átvett pénzeszközök</t>
  </si>
  <si>
    <t>Közös Hivatal működési célú támogatás bevételei Áht-on belülről</t>
  </si>
  <si>
    <t>Ingatlan értékesítés bevételei</t>
  </si>
  <si>
    <t>Felhalm.c. kölcsön visszatérülése, visszatérítendő támogatások</t>
  </si>
  <si>
    <t>Tér-Háló településrendezési terv</t>
  </si>
  <si>
    <t>Informatikai eszközök beszerzése</t>
  </si>
  <si>
    <t>Beruházási célú előzetesen felszámított áfa:</t>
  </si>
  <si>
    <t>Eszközbeszerzés (Óvoda)</t>
  </si>
  <si>
    <t>Felújítási célú előzetesen felszámított áfa</t>
  </si>
  <si>
    <t>II.sz. EI módosítás</t>
  </si>
  <si>
    <t>II. sz. EI mód.</t>
  </si>
  <si>
    <t>Bevételek összesen</t>
  </si>
  <si>
    <t>I/2.számú melléklet</t>
  </si>
  <si>
    <t>Változás</t>
  </si>
  <si>
    <t>0911   Önkormányzatok működési támogatása</t>
  </si>
  <si>
    <t>0916   Egyéb működési célú támogatások bevételei ÁH-on belülről</t>
  </si>
  <si>
    <t>092131</t>
  </si>
  <si>
    <t>Felhalmozási célú önkormányzati támogatások teljesítése (Visszmajor pályázaton elnyert összeg)</t>
  </si>
  <si>
    <t>0925   Felhalmozási célú önkormányzati támogatások</t>
  </si>
  <si>
    <t>09355011</t>
  </si>
  <si>
    <t>09362</t>
  </si>
  <si>
    <t>093   Közhatalmi bevételek</t>
  </si>
  <si>
    <t>0940211</t>
  </si>
  <si>
    <t>094   Működési bevételek</t>
  </si>
  <si>
    <t>095221</t>
  </si>
  <si>
    <t>Földterületek eladása</t>
  </si>
  <si>
    <t>Felhalm.c. kölcsön visszatérülése</t>
  </si>
  <si>
    <t>097533</t>
  </si>
  <si>
    <t>Egyéb felhalmozási célú átvett pénzeszközök-háztartások</t>
  </si>
  <si>
    <t>0952 Felhalmozási bevételek</t>
  </si>
  <si>
    <t>Államháztartáson belüli megelőlegezések teljesítése</t>
  </si>
  <si>
    <t>I/3. számú melléklet</t>
  </si>
  <si>
    <t>Gyógyszer</t>
  </si>
  <si>
    <t>0531121</t>
  </si>
  <si>
    <t>Könyv, folyóirat</t>
  </si>
  <si>
    <t>0531141</t>
  </si>
  <si>
    <t>Informatikai eszközök</t>
  </si>
  <si>
    <t>0531211</t>
  </si>
  <si>
    <t>Élelmiszer</t>
  </si>
  <si>
    <t>0531221</t>
  </si>
  <si>
    <t>Irodaszer, nyomtatvány</t>
  </si>
  <si>
    <t>0531231</t>
  </si>
  <si>
    <t>Hajtó és kenőanyag</t>
  </si>
  <si>
    <t>0531241</t>
  </si>
  <si>
    <t>Munka és védőruha</t>
  </si>
  <si>
    <t>0531251</t>
  </si>
  <si>
    <t>Nyomtatást segítő anyagok</t>
  </si>
  <si>
    <t>0531261</t>
  </si>
  <si>
    <t>Amelyek nem számolhatóak el szakmai anyagnak</t>
  </si>
  <si>
    <t>Közüzemidíjak</t>
  </si>
  <si>
    <t>053351</t>
  </si>
  <si>
    <t>Közvetített szolgáltatások Áht-on kívülre</t>
  </si>
  <si>
    <t>Műk-i célú előzetesen felszámított áfa</t>
  </si>
  <si>
    <t>054831</t>
  </si>
  <si>
    <t>Egyéb, Önkormányzat rendeletében megállapított juttatás</t>
  </si>
  <si>
    <t>054851</t>
  </si>
  <si>
    <t>Települési támogatás [Szoctv. 45.§]</t>
  </si>
  <si>
    <t>054871</t>
  </si>
  <si>
    <t>Köztemetés (Szoc.tv. 48.§)</t>
  </si>
  <si>
    <t>Szociális juttatások</t>
  </si>
  <si>
    <t>Egyéb működési célú támogatások ÁH-on belülre</t>
  </si>
  <si>
    <t>055081</t>
  </si>
  <si>
    <t>Működési célú visszatérítendő támogatások, kölcsönök nyújtása államháztartáson kívülre</t>
  </si>
  <si>
    <t>Egyéb működési célú támogatások ÁH-on kívülre</t>
  </si>
  <si>
    <t>Átadott pénzeszközök</t>
  </si>
  <si>
    <t>05621</t>
  </si>
  <si>
    <t>Ingatlanok beszerzése, létesítése</t>
  </si>
  <si>
    <t>Beruházási célú előzetesen felszámított áfa</t>
  </si>
  <si>
    <t>Fejlesztések</t>
  </si>
  <si>
    <t>Tartalékok (általános)</t>
  </si>
  <si>
    <t>Tartalékok (elköt.pénzm..terh.)</t>
  </si>
  <si>
    <t>III.sz. EI mód.</t>
  </si>
  <si>
    <t>Reprezentáció</t>
  </si>
  <si>
    <t>053221</t>
  </si>
  <si>
    <t>05513</t>
  </si>
  <si>
    <t>082092 - Közművelődés - hagyományos közösségi kulturális értékek gondozása</t>
  </si>
  <si>
    <t>II.sz. EI mód.</t>
  </si>
  <si>
    <t>051121</t>
  </si>
  <si>
    <t xml:space="preserve">Közüzemi díjak </t>
  </si>
  <si>
    <t>Karbantartás, kisjavítás szolgáltatások</t>
  </si>
  <si>
    <t>Beruházások, fejlesztések</t>
  </si>
  <si>
    <t>Ellenőrzés</t>
  </si>
  <si>
    <t xml:space="preserve">Céljuttatás, projektrprémium </t>
  </si>
  <si>
    <t>Egyéb szakmai szolgáltatások</t>
  </si>
  <si>
    <t>Településfejlesztési projektek és támogatásuk</t>
  </si>
  <si>
    <t>Gyermekétkeztetés köznevelési intézményben</t>
  </si>
  <si>
    <t>Gyermekek bölcsődében és mini bölcsődében történő ellátása</t>
  </si>
  <si>
    <t>Önkormányzatok funkcióira nem sorolható bevételei államháztartáson kívülről</t>
  </si>
  <si>
    <t>Felhalmozási célú önkormányzati tám. (B2)</t>
  </si>
  <si>
    <t>Tárgyévi működési bevételek</t>
  </si>
  <si>
    <t xml:space="preserve">EU-s programok és hazai társfin. </t>
  </si>
  <si>
    <t>Felhalmozási célú önkormányzati támogatások bevételei</t>
  </si>
  <si>
    <t>Egyéb, az önkormányzat rendeletében megállapított juttatás</t>
  </si>
  <si>
    <t>Gyermekétkeztetés bölcsődében, fogyatékosok nappali int-ben</t>
  </si>
  <si>
    <t>Egyéb önkormányzati eseti pénzbeli ellátások</t>
  </si>
  <si>
    <t>Közgyógyellátás</t>
  </si>
  <si>
    <t>Köztemetés</t>
  </si>
  <si>
    <t>Önkormányzatok funkcióira nem sorolható bev. Áht-on kívüről</t>
  </si>
  <si>
    <t>Gyermekétkeztetés bölcsődében, fogy. nappali int-ben</t>
  </si>
  <si>
    <t>Család- és gyermekjóléti szolgáltatások</t>
  </si>
  <si>
    <t>adatok: ezer Ft-ban</t>
  </si>
  <si>
    <t>051231</t>
  </si>
  <si>
    <t>Munkavégzésre irányuló egyéb jogviszonyban nem saját foglalkoztatott</t>
  </si>
  <si>
    <t>Egyéb külső személyi juttatások</t>
  </si>
  <si>
    <t>Biztosítók által fizetett kártérítés</t>
  </si>
  <si>
    <t>Beruházási kiadások</t>
  </si>
  <si>
    <t>Tárgyi eszköz beszerzés</t>
  </si>
  <si>
    <t>Beruházási áfa kiadásai</t>
  </si>
  <si>
    <t>09355391</t>
  </si>
  <si>
    <t>Talajterhelés</t>
  </si>
  <si>
    <t>Egyéb műk. c. támog. államházt.kívülre (K512)</t>
  </si>
  <si>
    <t>2021. évi várható bevételek havi forgalma</t>
  </si>
  <si>
    <t>2021. évi várható kiadások havi forgalma</t>
  </si>
  <si>
    <t>Címrend</t>
  </si>
  <si>
    <t>Pénzforgalmi mérleg kiemelt előirányzat- és előirányzat-csoportonként</t>
  </si>
  <si>
    <t>Önkormányzat működési bevétele, adóbevétele, felhalmozási, működési célú átvett pénzeszközei</t>
  </si>
  <si>
    <t>Önkormányzat működési- és feladatalapú támogatásai</t>
  </si>
  <si>
    <t>Önkormányzat beruházási- és felújítási kiadásielőirányzatai</t>
  </si>
  <si>
    <t>Tartalékok részletezése</t>
  </si>
  <si>
    <t>Önkormányzat előirányzat felhasználási terve</t>
  </si>
  <si>
    <t>Önkormányzat közvetett támogatásai</t>
  </si>
  <si>
    <t>Átlagos statisztikai létszám</t>
  </si>
  <si>
    <t>Saját bevétel</t>
  </si>
  <si>
    <t>1.1.</t>
  </si>
  <si>
    <t>Helyi adókból származó bevétel</t>
  </si>
  <si>
    <t>1.2.</t>
  </si>
  <si>
    <t>Az önkormányzati vagyon és az önkormányzatot megillető vagyoni értékű jog érétkesítéséből és hasznosításából származó bevétel</t>
  </si>
  <si>
    <t>1.3.</t>
  </si>
  <si>
    <t>Osztalék, koncessziós díj és a hozambevétel</t>
  </si>
  <si>
    <t>1.4.</t>
  </si>
  <si>
    <t>Tárgyi eszköz és az immateriális jószág, részvény részesedés, vállalat értékesítéséből vagy privatizációból származó bevétel</t>
  </si>
  <si>
    <t>1.5.</t>
  </si>
  <si>
    <t>Bírság-, pótlék- és díjbevétel</t>
  </si>
  <si>
    <t>1.6.</t>
  </si>
  <si>
    <t>Kezességvállalással kapcsolatos megtérülés</t>
  </si>
  <si>
    <t>Hitelfelvételi korlát</t>
  </si>
  <si>
    <t>Adósságot keletkeztető ügyletekből eredő fizetési kötelezettségek</t>
  </si>
  <si>
    <t>3.1.</t>
  </si>
  <si>
    <t>Hitelekből eredő aktuális tőketartozás</t>
  </si>
  <si>
    <t>3.2.</t>
  </si>
  <si>
    <t>Értékpapír kibocsátásból eredő fizetési kötelezettség</t>
  </si>
  <si>
    <t>3.3.</t>
  </si>
  <si>
    <t>Váltó kibocsátásból eredő kötelezettség</t>
  </si>
  <si>
    <t>3.4.</t>
  </si>
  <si>
    <t>Pénzügyi lízing szerződésben kikötött hátralevő tőkerész</t>
  </si>
  <si>
    <t>3.5.</t>
  </si>
  <si>
    <t>Visszavásárlási kötelezettségek</t>
  </si>
  <si>
    <t>3.6.</t>
  </si>
  <si>
    <t>Éven túli halasztott fizetés, részletfizetés</t>
  </si>
  <si>
    <t>3.7.</t>
  </si>
  <si>
    <t>Fedezeti betét összege</t>
  </si>
  <si>
    <t xml:space="preserve">Az adósságot keletkeztető ügyletekből és kezességvállalásból fennálló kötelezettségek kimutatása  </t>
  </si>
  <si>
    <t>Intézmény megnevezése</t>
  </si>
  <si>
    <t>Létszám</t>
  </si>
  <si>
    <t>2 fő (teljes munkaidős)</t>
  </si>
  <si>
    <t>4 fő közfoglalkoztatott (teljes munkaidős)</t>
  </si>
  <si>
    <t>Piliscsévi "Aranykapu" Óvöda-Bölcsőde</t>
  </si>
  <si>
    <t xml:space="preserve">Önkormányzat kiemelt előirányzat- és előirányzat csoportonkénti, illetve kormányzati funkciónkénti kiadás és  bevételeit </t>
  </si>
  <si>
    <t>Önkormányzat költségvetési, működési és felhalmozási mérlege</t>
  </si>
  <si>
    <t>III.sz. EI módosítás</t>
  </si>
  <si>
    <t>III. sz. EI mód.</t>
  </si>
  <si>
    <t>Szakmai tevékenyésg segítése</t>
  </si>
  <si>
    <t>091110 - Óvodai nevelés, ellátás szakmai feladatai</t>
  </si>
  <si>
    <t>2020. III. előirányzat módosítás</t>
  </si>
  <si>
    <t>A helyi önkormányzatok előző évi elszámolásából származó kiadások (K502)</t>
  </si>
  <si>
    <t>Működési célú visszatérítendő támogatások, kölcsönök nyújtása államháztartáson kívülre (K508)</t>
  </si>
  <si>
    <t>Gyermekek napközbeni ellátása, családi bölcsőde</t>
  </si>
  <si>
    <t>Fertőző megbetegedések megelőzése,  járványügyi ellátás</t>
  </si>
  <si>
    <t>Ingatlan beszerzés</t>
  </si>
  <si>
    <t>Játszótér eszköz beszerzés</t>
  </si>
  <si>
    <t>2020.II.sz. EI mód.</t>
  </si>
  <si>
    <r>
      <t>1. melléklet az 4/2021.</t>
    </r>
    <r>
      <rPr>
        <b/>
        <sz val="11"/>
        <color rgb="FFFF0000"/>
        <rFont val="Arial"/>
        <family val="2"/>
        <charset val="238"/>
      </rPr>
      <t>()</t>
    </r>
    <r>
      <rPr>
        <b/>
        <sz val="11"/>
        <rFont val="Arial"/>
        <family val="2"/>
      </rPr>
      <t xml:space="preserve"> önkormányzati rendelethez</t>
    </r>
  </si>
  <si>
    <r>
      <t xml:space="preserve">2. melléklet az 4/2021. </t>
    </r>
    <r>
      <rPr>
        <b/>
        <sz val="11"/>
        <color rgb="FFFF0000"/>
        <rFont val="Arial"/>
        <family val="2"/>
        <charset val="238"/>
      </rPr>
      <t>()</t>
    </r>
    <r>
      <rPr>
        <b/>
        <sz val="11"/>
        <rFont val="Arial"/>
        <family val="2"/>
      </rPr>
      <t xml:space="preserve"> önkormányzati rendelethez</t>
    </r>
  </si>
  <si>
    <r>
      <t>3. melléklet az 4/2021.</t>
    </r>
    <r>
      <rPr>
        <b/>
        <sz val="11"/>
        <color rgb="FFFF0000"/>
        <rFont val="Arial"/>
        <family val="2"/>
        <charset val="238"/>
      </rPr>
      <t xml:space="preserve">() </t>
    </r>
    <r>
      <rPr>
        <b/>
        <sz val="11"/>
        <rFont val="Arial"/>
        <family val="2"/>
        <charset val="238"/>
      </rPr>
      <t>önkormányzati rendelethez</t>
    </r>
  </si>
  <si>
    <r>
      <t>4. melléklet az 4/2021.</t>
    </r>
    <r>
      <rPr>
        <b/>
        <sz val="11"/>
        <color rgb="FFFF0000"/>
        <rFont val="Arial"/>
        <family val="2"/>
        <charset val="238"/>
      </rPr>
      <t>()</t>
    </r>
    <r>
      <rPr>
        <b/>
        <sz val="11"/>
        <rFont val="Arial"/>
        <family val="2"/>
        <charset val="238"/>
      </rPr>
      <t xml:space="preserve"> önkormányzati rendelethez</t>
    </r>
  </si>
  <si>
    <r>
      <t>5. melléklet az 4/2021.</t>
    </r>
    <r>
      <rPr>
        <b/>
        <sz val="11"/>
        <color rgb="FFFF0000"/>
        <rFont val="Arial"/>
        <family val="2"/>
        <charset val="238"/>
      </rPr>
      <t>()</t>
    </r>
    <r>
      <rPr>
        <b/>
        <sz val="11"/>
        <rFont val="Arial"/>
        <family val="2"/>
      </rPr>
      <t xml:space="preserve"> önkormányzati rendelethez</t>
    </r>
  </si>
  <si>
    <r>
      <t>6. melléklet az 4/2021.</t>
    </r>
    <r>
      <rPr>
        <b/>
        <sz val="11"/>
        <color rgb="FFFF0000"/>
        <rFont val="Arial"/>
        <family val="2"/>
        <charset val="238"/>
      </rPr>
      <t>()</t>
    </r>
    <r>
      <rPr>
        <b/>
        <sz val="11"/>
        <rFont val="Arial"/>
        <family val="2"/>
      </rPr>
      <t xml:space="preserve"> önkormányzati rendelethez</t>
    </r>
  </si>
  <si>
    <r>
      <t>7. melléklet az 4/2021.</t>
    </r>
    <r>
      <rPr>
        <b/>
        <sz val="11"/>
        <color rgb="FFFF0000"/>
        <rFont val="Arial"/>
        <family val="2"/>
        <charset val="238"/>
      </rPr>
      <t>()</t>
    </r>
    <r>
      <rPr>
        <b/>
        <sz val="11"/>
        <rFont val="Arial"/>
        <family val="2"/>
        <charset val="238"/>
      </rPr>
      <t xml:space="preserve"> önkormányzati rendelethez</t>
    </r>
  </si>
  <si>
    <r>
      <t>8. melléklet az 4/2021</t>
    </r>
    <r>
      <rPr>
        <b/>
        <sz val="11"/>
        <color rgb="FFFF0000"/>
        <rFont val="Arial"/>
        <family val="2"/>
        <charset val="238"/>
      </rPr>
      <t>.()</t>
    </r>
    <r>
      <rPr>
        <b/>
        <sz val="11"/>
        <rFont val="Arial"/>
        <family val="2"/>
        <charset val="238"/>
      </rPr>
      <t xml:space="preserve"> önkormányzati rendelethez</t>
    </r>
  </si>
  <si>
    <r>
      <t>9. melléklet az 4/2021.</t>
    </r>
    <r>
      <rPr>
        <b/>
        <sz val="11"/>
        <color rgb="FFFF0000"/>
        <rFont val="Arial"/>
        <family val="2"/>
        <charset val="238"/>
      </rPr>
      <t>()</t>
    </r>
    <r>
      <rPr>
        <b/>
        <sz val="11"/>
        <rFont val="Arial"/>
        <family val="2"/>
        <charset val="238"/>
      </rPr>
      <t xml:space="preserve"> önkormányzati rendelethez</t>
    </r>
  </si>
  <si>
    <r>
      <t>10. melléklet az 4/2021.</t>
    </r>
    <r>
      <rPr>
        <b/>
        <sz val="11"/>
        <color rgb="FFFF0000"/>
        <rFont val="Arial"/>
        <family val="2"/>
        <charset val="238"/>
      </rPr>
      <t xml:space="preserve">() </t>
    </r>
    <r>
      <rPr>
        <b/>
        <sz val="11"/>
        <rFont val="Arial"/>
        <family val="2"/>
        <charset val="238"/>
      </rPr>
      <t>önkormányzati rendelethez</t>
    </r>
  </si>
  <si>
    <r>
      <t xml:space="preserve">11. melléklet az 4/2021. </t>
    </r>
    <r>
      <rPr>
        <b/>
        <sz val="11"/>
        <color rgb="FFFF0000"/>
        <rFont val="Arial"/>
        <family val="2"/>
        <charset val="238"/>
      </rPr>
      <t xml:space="preserve">() </t>
    </r>
    <r>
      <rPr>
        <b/>
        <sz val="11"/>
        <rFont val="Arial"/>
        <family val="2"/>
        <charset val="238"/>
      </rPr>
      <t>önkormányzati rendelethez</t>
    </r>
  </si>
  <si>
    <r>
      <t xml:space="preserve">12. melléklet az 4/2021. </t>
    </r>
    <r>
      <rPr>
        <b/>
        <sz val="11"/>
        <color rgb="FFFF0000"/>
        <rFont val="Arial"/>
        <family val="2"/>
        <charset val="238"/>
      </rPr>
      <t>()</t>
    </r>
    <r>
      <rPr>
        <b/>
        <sz val="11"/>
        <rFont val="Arial"/>
        <family val="2"/>
        <charset val="238"/>
      </rPr>
      <t xml:space="preserve"> önkormányzati rendelethez</t>
    </r>
  </si>
  <si>
    <r>
      <t>13. melléklet az 4/2021.</t>
    </r>
    <r>
      <rPr>
        <b/>
        <sz val="11"/>
        <color rgb="FFFF0000"/>
        <rFont val="Arial"/>
        <family val="2"/>
        <charset val="238"/>
      </rPr>
      <t>()</t>
    </r>
    <r>
      <rPr>
        <b/>
        <sz val="11"/>
        <rFont val="Arial"/>
        <family val="2"/>
        <charset val="238"/>
      </rPr>
      <t xml:space="preserve"> önkormányzati rendelethez</t>
    </r>
  </si>
  <si>
    <t>2021. III. előirányzat módosítás</t>
  </si>
  <si>
    <t>Közvetített szolgáltatások</t>
  </si>
  <si>
    <t>2021.III.sz. EI mód.</t>
  </si>
  <si>
    <t>05506071</t>
  </si>
  <si>
    <t>Egyéb működési célú támogatások államháztartáson belülre-helyi önkormányzatok és költségvetési szerveik</t>
  </si>
  <si>
    <t>05721</t>
  </si>
  <si>
    <t>Informatikai eszközök felújítása</t>
  </si>
  <si>
    <t>05861</t>
  </si>
  <si>
    <t>Háztartásoknak felhalmozási célú visszatérítendő támogatás, kölcsön nyújtás kiadásai</t>
  </si>
  <si>
    <t>Mozgáskorlátozottak közlekedési támogatása</t>
  </si>
  <si>
    <t>Működési célú átvett pénzeszközök (B6)</t>
  </si>
  <si>
    <t>Elszámolásból származó bevételek - 2020. évi pótigénylés</t>
  </si>
  <si>
    <t>traktor pályázat + önerő</t>
  </si>
  <si>
    <t>orvosi eszközök pályázat</t>
  </si>
  <si>
    <t>egyéb tárgyi eszköz beszerzés</t>
  </si>
  <si>
    <t>projektor beszerzés</t>
  </si>
  <si>
    <t>Eszközbeszerzés (Hivatal)</t>
  </si>
  <si>
    <t>Informatikai eszköz felújítása</t>
  </si>
  <si>
    <t>Iskola energetika pályázat</t>
  </si>
  <si>
    <t>Kesztölci utca felújítása</t>
  </si>
  <si>
    <t>Járda felújítás munkadíj</t>
  </si>
  <si>
    <t>Temető urnafal</t>
  </si>
  <si>
    <t>Olasz ház kerítés, főnyomócső</t>
  </si>
  <si>
    <t>Működési c. átvett pénzeszk.</t>
  </si>
  <si>
    <t>Felhalmozási c. visszatérítendő tám.</t>
  </si>
  <si>
    <t>Közművelődés - hagyományos közösségi kulturális értékek gondozása</t>
  </si>
  <si>
    <t>Fertőző megbetegedések megelőzése, járványügyi ellátás</t>
  </si>
  <si>
    <t>Rövid lejáratú értékpapírok bevált., vásárlása</t>
  </si>
  <si>
    <t>5 fő (teljes munkaidős)</t>
  </si>
  <si>
    <t>14 fő (ebből 1 fő részmunkaidős)</t>
  </si>
  <si>
    <t>13 fő (teljes munkaidős)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</si>
</sst>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_-* #,##0.00,_F_t_-;\-* #,##0.00,_F_t_-;_-* \-??\ _F_t_-;_-@_-"/>
  </numFmts>
  <fonts count="9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Bookman Old Style"/>
      <family val="1"/>
    </font>
    <font>
      <sz val="12"/>
      <name val="Bookman Old Style"/>
      <family val="1"/>
    </font>
    <font>
      <sz val="11"/>
      <name val="Bookman Old Style"/>
      <family val="1"/>
    </font>
    <font>
      <sz val="10"/>
      <name val="Bookman Old Style"/>
      <family val="1"/>
    </font>
    <font>
      <b/>
      <sz val="11"/>
      <name val="Bookman Old Style"/>
      <family val="1"/>
    </font>
    <font>
      <b/>
      <sz val="12"/>
      <name val="Bookman Old Style"/>
      <family val="1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Bookman Old Style"/>
      <family val="1"/>
      <charset val="238"/>
    </font>
    <font>
      <b/>
      <sz val="11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8"/>
      <color indexed="81"/>
      <name val="Tahoma"/>
      <charset val="238"/>
    </font>
    <font>
      <b/>
      <sz val="8"/>
      <color indexed="81"/>
      <name val="Tahoma"/>
      <charset val="238"/>
    </font>
    <font>
      <b/>
      <sz val="14"/>
      <name val="Bookman Old Style"/>
      <family val="1"/>
      <charset val="238"/>
    </font>
    <font>
      <sz val="10"/>
      <name val="Bookman Old Style"/>
      <family val="1"/>
      <charset val="238"/>
    </font>
    <font>
      <sz val="10"/>
      <name val="Arial"/>
      <family val="2"/>
      <charset val="238"/>
    </font>
    <font>
      <b/>
      <sz val="11"/>
      <name val="Arial"/>
      <family val="2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  <charset val="238"/>
    </font>
    <font>
      <b/>
      <sz val="11"/>
      <name val="Bookman Old Style"/>
      <family val="1"/>
      <charset val="238"/>
    </font>
    <font>
      <sz val="11"/>
      <name val="Arial CE"/>
      <charset val="238"/>
    </font>
    <font>
      <sz val="11"/>
      <name val="Bookman Old Style"/>
      <family val="1"/>
      <charset val="238"/>
    </font>
    <font>
      <i/>
      <sz val="11"/>
      <name val="Bookman Old Style"/>
      <family val="1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Arial CE"/>
      <charset val="238"/>
    </font>
    <font>
      <b/>
      <i/>
      <sz val="10"/>
      <name val="Arial CE"/>
      <charset val="238"/>
    </font>
    <font>
      <sz val="7"/>
      <name val="Arial CE"/>
      <charset val="238"/>
    </font>
    <font>
      <sz val="8"/>
      <name val="Bookman Old Style"/>
      <family val="1"/>
    </font>
    <font>
      <sz val="10"/>
      <name val="MS Sans Serif"/>
      <family val="2"/>
      <charset val="238"/>
    </font>
    <font>
      <b/>
      <sz val="12"/>
      <name val="Times New Roman"/>
      <family val="1"/>
      <charset val="238"/>
    </font>
    <font>
      <b/>
      <sz val="8"/>
      <name val="Bookman Old Style"/>
      <family val="1"/>
      <charset val="238"/>
    </font>
    <font>
      <b/>
      <sz val="9"/>
      <name val="Bookman Old Style"/>
      <family val="1"/>
      <charset val="238"/>
    </font>
    <font>
      <sz val="9"/>
      <name val="Bookman Old Style"/>
      <family val="1"/>
    </font>
    <font>
      <sz val="9"/>
      <name val="Bookman Old Style"/>
      <family val="1"/>
      <charset val="238"/>
    </font>
    <font>
      <b/>
      <sz val="9"/>
      <name val="Bookman Old Style"/>
      <family val="1"/>
    </font>
    <font>
      <b/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10"/>
      <name val="Arial CE"/>
      <family val="2"/>
      <charset val="238"/>
    </font>
    <font>
      <i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7"/>
      <name val="Verdana"/>
      <family val="2"/>
      <charset val="238"/>
    </font>
    <font>
      <sz val="10"/>
      <color rgb="FFFF0000"/>
      <name val="Arial"/>
      <family val="2"/>
      <charset val="1"/>
    </font>
    <font>
      <b/>
      <sz val="7"/>
      <name val="Verdana"/>
      <family val="2"/>
      <charset val="238"/>
    </font>
    <font>
      <i/>
      <sz val="7"/>
      <name val="Verdana"/>
      <family val="2"/>
      <charset val="238"/>
    </font>
    <font>
      <i/>
      <sz val="9"/>
      <name val="Times New Roman"/>
      <family val="1"/>
      <charset val="238"/>
    </font>
    <font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8"/>
      <name val="Verdana"/>
      <family val="2"/>
      <charset val="238"/>
    </font>
    <font>
      <i/>
      <sz val="11"/>
      <name val="Arial"/>
      <family val="2"/>
      <charset val="238"/>
    </font>
    <font>
      <i/>
      <sz val="10"/>
      <name val="Arial CE"/>
      <charset val="238"/>
    </font>
    <font>
      <sz val="12"/>
      <color rgb="FF333333"/>
      <name val="Times New Roman"/>
      <family val="1"/>
      <charset val="238"/>
    </font>
    <font>
      <sz val="9"/>
      <name val="Times New Roman"/>
      <family val="1"/>
      <charset val="1"/>
    </font>
    <font>
      <sz val="9"/>
      <color rgb="FF333333"/>
      <name val="Times New Roman"/>
      <family val="1"/>
      <charset val="238"/>
    </font>
    <font>
      <b/>
      <i/>
      <sz val="9"/>
      <name val="Times New Roman"/>
      <family val="1"/>
      <charset val="1"/>
    </font>
    <font>
      <b/>
      <sz val="10"/>
      <name val="Arial"/>
      <family val="2"/>
      <charset val="1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Times New Roman"/>
      <family val="1"/>
      <charset val="1"/>
    </font>
    <font>
      <i/>
      <sz val="8"/>
      <name val="Arial"/>
      <family val="2"/>
      <charset val="1"/>
    </font>
    <font>
      <sz val="8"/>
      <name val="Arial"/>
      <family val="2"/>
      <charset val="1"/>
    </font>
    <font>
      <sz val="9"/>
      <color indexed="8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rgb="FFF8CBAD"/>
      </patternFill>
    </fill>
    <fill>
      <patternFill patternType="solid">
        <fgColor rgb="FFFAC090"/>
        <bgColor rgb="FFFFCC99"/>
      </patternFill>
    </fill>
    <fill>
      <patternFill patternType="solid">
        <fgColor rgb="FFFFF2CC"/>
        <b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4" tint="0.39997558519241921"/>
        <bgColor indexed="64"/>
      </patternFill>
    </fill>
  </fills>
  <borders count="1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166" fontId="2" fillId="0" borderId="0"/>
    <xf numFmtId="0" fontId="57" fillId="0" borderId="0"/>
  </cellStyleXfs>
  <cellXfs count="1181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3" fontId="0" fillId="0" borderId="0" xfId="0" applyNumberFormat="1"/>
    <xf numFmtId="3" fontId="7" fillId="0" borderId="0" xfId="0" applyNumberFormat="1" applyFont="1" applyAlignment="1">
      <alignment horizontal="right"/>
    </xf>
    <xf numFmtId="0" fontId="12" fillId="0" borderId="0" xfId="0" applyFont="1"/>
    <xf numFmtId="0" fontId="1" fillId="0" borderId="0" xfId="0" applyFont="1" applyAlignment="1">
      <alignment horizontal="right"/>
    </xf>
    <xf numFmtId="0" fontId="22" fillId="0" borderId="0" xfId="0" applyFont="1"/>
    <xf numFmtId="0" fontId="24" fillId="0" borderId="0" xfId="0" applyFont="1" applyAlignment="1">
      <alignment vertical="top" wrapText="1"/>
    </xf>
    <xf numFmtId="0" fontId="30" fillId="0" borderId="15" xfId="0" applyFont="1" applyBorder="1"/>
    <xf numFmtId="0" fontId="33" fillId="0" borderId="10" xfId="0" applyFont="1" applyBorder="1"/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1" fillId="0" borderId="0" xfId="0" applyFont="1"/>
    <xf numFmtId="0" fontId="17" fillId="0" borderId="0" xfId="0" applyFont="1"/>
    <xf numFmtId="3" fontId="30" fillId="0" borderId="9" xfId="0" applyNumberFormat="1" applyFont="1" applyBorder="1" applyAlignment="1">
      <alignment horizontal="right"/>
    </xf>
    <xf numFmtId="0" fontId="32" fillId="0" borderId="11" xfId="0" applyFont="1" applyBorder="1" applyAlignment="1">
      <alignment horizontal="right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30" fillId="0" borderId="7" xfId="0" applyFont="1" applyBorder="1"/>
    <xf numFmtId="3" fontId="30" fillId="0" borderId="11" xfId="0" applyNumberFormat="1" applyFont="1" applyBorder="1"/>
    <xf numFmtId="0" fontId="31" fillId="0" borderId="17" xfId="0" applyFont="1" applyBorder="1"/>
    <xf numFmtId="0" fontId="31" fillId="0" borderId="18" xfId="0" applyFont="1" applyBorder="1"/>
    <xf numFmtId="3" fontId="30" fillId="0" borderId="19" xfId="0" applyNumberFormat="1" applyFont="1" applyBorder="1"/>
    <xf numFmtId="0" fontId="34" fillId="0" borderId="0" xfId="0" applyFont="1" applyAlignment="1">
      <alignment horizontal="right"/>
    </xf>
    <xf numFmtId="0" fontId="31" fillId="0" borderId="0" xfId="0" applyFont="1"/>
    <xf numFmtId="3" fontId="31" fillId="0" borderId="0" xfId="0" applyNumberFormat="1" applyFont="1"/>
    <xf numFmtId="0" fontId="34" fillId="0" borderId="4" xfId="0" applyFont="1" applyBorder="1" applyAlignment="1">
      <alignment horizontal="center" wrapText="1"/>
    </xf>
    <xf numFmtId="0" fontId="34" fillId="0" borderId="4" xfId="0" applyFont="1" applyBorder="1" applyAlignment="1">
      <alignment horizontal="justify" wrapText="1"/>
    </xf>
    <xf numFmtId="3" fontId="34" fillId="0" borderId="4" xfId="0" applyNumberFormat="1" applyFont="1" applyBorder="1" applyAlignment="1">
      <alignment horizontal="right" wrapText="1"/>
    </xf>
    <xf numFmtId="0" fontId="37" fillId="0" borderId="13" xfId="0" applyFont="1" applyBorder="1" applyAlignment="1">
      <alignment horizontal="center" wrapText="1"/>
    </xf>
    <xf numFmtId="0" fontId="37" fillId="0" borderId="13" xfId="0" applyFont="1" applyBorder="1" applyAlignment="1">
      <alignment horizontal="justify" wrapText="1"/>
    </xf>
    <xf numFmtId="0" fontId="34" fillId="0" borderId="20" xfId="0" applyFont="1" applyBorder="1" applyAlignment="1">
      <alignment horizontal="center" wrapText="1"/>
    </xf>
    <xf numFmtId="0" fontId="34" fillId="0" borderId="20" xfId="0" applyFont="1" applyBorder="1" applyAlignment="1">
      <alignment horizontal="justify" wrapText="1"/>
    </xf>
    <xf numFmtId="3" fontId="34" fillId="0" borderId="20" xfId="0" applyNumberFormat="1" applyFont="1" applyBorder="1" applyAlignment="1">
      <alignment horizontal="right" wrapText="1"/>
    </xf>
    <xf numFmtId="3" fontId="34" fillId="0" borderId="4" xfId="0" applyNumberFormat="1" applyFont="1" applyBorder="1" applyAlignment="1">
      <alignment horizontal="justify" wrapText="1"/>
    </xf>
    <xf numFmtId="0" fontId="41" fillId="2" borderId="0" xfId="0" applyFont="1" applyFill="1" applyAlignment="1">
      <alignment wrapText="1"/>
    </xf>
    <xf numFmtId="0" fontId="23" fillId="0" borderId="0" xfId="0" applyFont="1"/>
    <xf numFmtId="0" fontId="23" fillId="0" borderId="15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4" xfId="0" applyFont="1" applyBorder="1"/>
    <xf numFmtId="0" fontId="23" fillId="0" borderId="25" xfId="0" applyFont="1" applyBorder="1" applyAlignment="1">
      <alignment horizontal="right"/>
    </xf>
    <xf numFmtId="0" fontId="23" fillId="0" borderId="10" xfId="0" applyFont="1" applyBorder="1"/>
    <xf numFmtId="0" fontId="23" fillId="0" borderId="11" xfId="0" applyFont="1" applyBorder="1" applyAlignment="1">
      <alignment horizontal="right"/>
    </xf>
    <xf numFmtId="0" fontId="43" fillId="0" borderId="10" xfId="0" applyFont="1" applyBorder="1"/>
    <xf numFmtId="0" fontId="43" fillId="0" borderId="11" xfId="0" applyFont="1" applyBorder="1"/>
    <xf numFmtId="0" fontId="23" fillId="0" borderId="16" xfId="0" applyFont="1" applyBorder="1"/>
    <xf numFmtId="0" fontId="23" fillId="0" borderId="12" xfId="0" applyFont="1" applyBorder="1"/>
    <xf numFmtId="0" fontId="4" fillId="0" borderId="0" xfId="0" applyFont="1"/>
    <xf numFmtId="0" fontId="42" fillId="2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36" fillId="0" borderId="14" xfId="0" applyFont="1" applyBorder="1" applyAlignment="1">
      <alignment wrapText="1"/>
    </xf>
    <xf numFmtId="3" fontId="35" fillId="0" borderId="14" xfId="0" applyNumberFormat="1" applyFont="1" applyBorder="1" applyAlignment="1">
      <alignment wrapText="1"/>
    </xf>
    <xf numFmtId="0" fontId="36" fillId="0" borderId="0" xfId="0" applyFont="1" applyAlignment="1">
      <alignment wrapText="1"/>
    </xf>
    <xf numFmtId="3" fontId="35" fillId="0" borderId="0" xfId="0" applyNumberFormat="1" applyFont="1" applyAlignment="1">
      <alignment wrapText="1"/>
    </xf>
    <xf numFmtId="0" fontId="29" fillId="0" borderId="6" xfId="0" applyFont="1" applyBorder="1" applyAlignment="1">
      <alignment horizontal="center"/>
    </xf>
    <xf numFmtId="0" fontId="29" fillId="0" borderId="6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/>
    </xf>
    <xf numFmtId="0" fontId="12" fillId="0" borderId="27" xfId="0" applyFont="1" applyBorder="1"/>
    <xf numFmtId="0" fontId="48" fillId="0" borderId="0" xfId="0" applyFont="1"/>
    <xf numFmtId="0" fontId="42" fillId="2" borderId="31" xfId="0" applyFont="1" applyFill="1" applyBorder="1" applyAlignment="1">
      <alignment wrapText="1"/>
    </xf>
    <xf numFmtId="0" fontId="49" fillId="0" borderId="13" xfId="0" applyFont="1" applyBorder="1"/>
    <xf numFmtId="3" fontId="35" fillId="0" borderId="20" xfId="0" applyNumberFormat="1" applyFont="1" applyBorder="1" applyAlignment="1">
      <alignment horizontal="right" wrapText="1"/>
    </xf>
    <xf numFmtId="0" fontId="35" fillId="0" borderId="20" xfId="0" applyFont="1" applyBorder="1" applyAlignment="1">
      <alignment horizontal="center" wrapText="1"/>
    </xf>
    <xf numFmtId="0" fontId="35" fillId="0" borderId="27" xfId="0" applyFont="1" applyBorder="1" applyAlignment="1">
      <alignment horizontal="center" wrapText="1"/>
    </xf>
    <xf numFmtId="0" fontId="53" fillId="0" borderId="22" xfId="0" applyFont="1" applyBorder="1"/>
    <xf numFmtId="0" fontId="11" fillId="0" borderId="0" xfId="0" applyFont="1" applyAlignment="1">
      <alignment horizontal="center"/>
    </xf>
    <xf numFmtId="14" fontId="50" fillId="0" borderId="0" xfId="0" applyNumberFormat="1" applyFont="1" applyAlignment="1">
      <alignment vertical="top" wrapText="1"/>
    </xf>
    <xf numFmtId="0" fontId="50" fillId="0" borderId="0" xfId="0" applyFont="1" applyAlignment="1">
      <alignment vertical="top" wrapText="1"/>
    </xf>
    <xf numFmtId="3" fontId="14" fillId="0" borderId="0" xfId="0" applyNumberFormat="1" applyFont="1"/>
    <xf numFmtId="3" fontId="49" fillId="0" borderId="27" xfId="0" applyNumberFormat="1" applyFont="1" applyBorder="1"/>
    <xf numFmtId="0" fontId="56" fillId="0" borderId="28" xfId="0" applyFont="1" applyBorder="1"/>
    <xf numFmtId="0" fontId="56" fillId="0" borderId="2" xfId="0" applyFont="1" applyBorder="1"/>
    <xf numFmtId="0" fontId="24" fillId="0" borderId="0" xfId="0" applyFont="1" applyAlignment="1">
      <alignment horizontal="center" vertical="top" wrapText="1"/>
    </xf>
    <xf numFmtId="0" fontId="26" fillId="2" borderId="7" xfId="0" applyFont="1" applyFill="1" applyBorder="1" applyAlignment="1">
      <alignment horizontal="center" vertical="top" wrapText="1"/>
    </xf>
    <xf numFmtId="0" fontId="26" fillId="2" borderId="8" xfId="0" applyFont="1" applyFill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26" fillId="0" borderId="10" xfId="0" applyFont="1" applyBorder="1" applyAlignment="1">
      <alignment horizontal="center"/>
    </xf>
    <xf numFmtId="3" fontId="30" fillId="0" borderId="0" xfId="0" applyNumberFormat="1" applyFont="1" applyAlignment="1">
      <alignment horizontal="center"/>
    </xf>
    <xf numFmtId="0" fontId="31" fillId="0" borderId="0" xfId="2" applyFont="1"/>
    <xf numFmtId="3" fontId="31" fillId="0" borderId="0" xfId="2" applyNumberFormat="1" applyFont="1"/>
    <xf numFmtId="3" fontId="31" fillId="0" borderId="0" xfId="2" applyNumberFormat="1" applyFont="1" applyAlignment="1">
      <alignment horizontal="right"/>
    </xf>
    <xf numFmtId="49" fontId="0" fillId="0" borderId="0" xfId="0" applyNumberFormat="1"/>
    <xf numFmtId="3" fontId="6" fillId="0" borderId="0" xfId="0" applyNumberFormat="1" applyFont="1" applyAlignment="1">
      <alignment horizontal="center" vertical="center"/>
    </xf>
    <xf numFmtId="0" fontId="61" fillId="0" borderId="3" xfId="0" applyFont="1" applyBorder="1"/>
    <xf numFmtId="3" fontId="62" fillId="0" borderId="4" xfId="0" applyNumberFormat="1" applyFont="1" applyBorder="1"/>
    <xf numFmtId="3" fontId="60" fillId="0" borderId="5" xfId="0" applyNumberFormat="1" applyFont="1" applyBorder="1" applyAlignment="1">
      <alignment horizontal="right"/>
    </xf>
    <xf numFmtId="0" fontId="61" fillId="0" borderId="29" xfId="0" applyFont="1" applyBorder="1"/>
    <xf numFmtId="3" fontId="61" fillId="0" borderId="20" xfId="0" applyNumberFormat="1" applyFont="1" applyBorder="1"/>
    <xf numFmtId="3" fontId="62" fillId="0" borderId="20" xfId="0" applyNumberFormat="1" applyFont="1" applyBorder="1"/>
    <xf numFmtId="3" fontId="60" fillId="0" borderId="5" xfId="0" applyNumberFormat="1" applyFont="1" applyBorder="1"/>
    <xf numFmtId="0" fontId="29" fillId="3" borderId="11" xfId="0" applyFont="1" applyFill="1" applyBorder="1"/>
    <xf numFmtId="0" fontId="29" fillId="0" borderId="26" xfId="0" applyFont="1" applyBorder="1" applyAlignment="1">
      <alignment horizontal="center"/>
    </xf>
    <xf numFmtId="0" fontId="29" fillId="3" borderId="11" xfId="0" applyFont="1" applyFill="1" applyBorder="1" applyAlignment="1">
      <alignment wrapText="1"/>
    </xf>
    <xf numFmtId="0" fontId="29" fillId="3" borderId="39" xfId="0" applyFont="1" applyFill="1" applyBorder="1"/>
    <xf numFmtId="0" fontId="29" fillId="3" borderId="12" xfId="0" applyFont="1" applyFill="1" applyBorder="1"/>
    <xf numFmtId="0" fontId="29" fillId="3" borderId="0" xfId="0" applyFont="1" applyFill="1"/>
    <xf numFmtId="0" fontId="29" fillId="3" borderId="0" xfId="0" applyFont="1" applyFill="1" applyAlignment="1">
      <alignment horizontal="right"/>
    </xf>
    <xf numFmtId="0" fontId="26" fillId="3" borderId="9" xfId="0" applyFont="1" applyFill="1" applyBorder="1" applyAlignment="1">
      <alignment horizontal="center" vertical="top" wrapText="1"/>
    </xf>
    <xf numFmtId="0" fontId="26" fillId="3" borderId="11" xfId="0" applyFont="1" applyFill="1" applyBorder="1"/>
    <xf numFmtId="0" fontId="29" fillId="0" borderId="10" xfId="0" applyFont="1" applyBorder="1" applyAlignment="1">
      <alignment horizontal="center"/>
    </xf>
    <xf numFmtId="3" fontId="33" fillId="3" borderId="11" xfId="0" applyNumberFormat="1" applyFont="1" applyFill="1" applyBorder="1"/>
    <xf numFmtId="0" fontId="25" fillId="0" borderId="3" xfId="0" applyFont="1" applyBorder="1"/>
    <xf numFmtId="0" fontId="23" fillId="3" borderId="11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0" fillId="3" borderId="0" xfId="0" applyFill="1"/>
    <xf numFmtId="0" fontId="22" fillId="0" borderId="0" xfId="0" applyFont="1" applyAlignment="1">
      <alignment horizontal="right"/>
    </xf>
    <xf numFmtId="0" fontId="52" fillId="0" borderId="22" xfId="0" applyFont="1" applyBorder="1" applyAlignment="1">
      <alignment vertical="top" wrapText="1"/>
    </xf>
    <xf numFmtId="3" fontId="61" fillId="0" borderId="43" xfId="0" applyNumberFormat="1" applyFont="1" applyBorder="1"/>
    <xf numFmtId="0" fontId="43" fillId="0" borderId="0" xfId="0" applyFont="1" applyAlignment="1">
      <alignment horizontal="center"/>
    </xf>
    <xf numFmtId="0" fontId="29" fillId="3" borderId="18" xfId="0" applyFont="1" applyFill="1" applyBorder="1"/>
    <xf numFmtId="0" fontId="0" fillId="0" borderId="0" xfId="0" applyAlignment="1"/>
    <xf numFmtId="0" fontId="68" fillId="0" borderId="0" xfId="0" applyFont="1"/>
    <xf numFmtId="49" fontId="71" fillId="0" borderId="24" xfId="0" applyNumberFormat="1" applyFont="1" applyBorder="1" applyAlignment="1">
      <alignment horizontal="left" vertical="center" wrapText="1" shrinkToFit="1"/>
    </xf>
    <xf numFmtId="0" fontId="71" fillId="0" borderId="23" xfId="0" applyFont="1" applyBorder="1" applyAlignment="1">
      <alignment horizontal="left" vertical="center" wrapText="1" shrinkToFit="1"/>
    </xf>
    <xf numFmtId="0" fontId="72" fillId="0" borderId="0" xfId="0" applyFont="1"/>
    <xf numFmtId="3" fontId="43" fillId="0" borderId="0" xfId="0" applyNumberFormat="1" applyFont="1"/>
    <xf numFmtId="0" fontId="70" fillId="0" borderId="0" xfId="0" applyFont="1"/>
    <xf numFmtId="0" fontId="70" fillId="0" borderId="0" xfId="0" applyFont="1" applyAlignment="1">
      <alignment horizontal="right"/>
    </xf>
    <xf numFmtId="0" fontId="58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49" fontId="44" fillId="0" borderId="24" xfId="0" applyNumberFormat="1" applyFont="1" applyFill="1" applyBorder="1" applyAlignment="1">
      <alignment horizontal="left" vertical="center" wrapText="1" shrinkToFit="1"/>
    </xf>
    <xf numFmtId="49" fontId="44" fillId="0" borderId="23" xfId="0" applyNumberFormat="1" applyFont="1" applyFill="1" applyBorder="1" applyAlignment="1">
      <alignment vertical="center" wrapText="1" shrinkToFit="1"/>
    </xf>
    <xf numFmtId="3" fontId="44" fillId="0" borderId="23" xfId="0" applyNumberFormat="1" applyFont="1" applyFill="1" applyBorder="1" applyAlignment="1">
      <alignment horizontal="center" vertical="center" wrapText="1" shrinkToFit="1"/>
    </xf>
    <xf numFmtId="3" fontId="44" fillId="0" borderId="25" xfId="0" applyNumberFormat="1" applyFont="1" applyFill="1" applyBorder="1" applyAlignment="1">
      <alignment vertical="center" wrapText="1" shrinkToFit="1"/>
    </xf>
    <xf numFmtId="3" fontId="44" fillId="0" borderId="41" xfId="0" applyNumberFormat="1" applyFont="1" applyFill="1" applyBorder="1" applyAlignment="1">
      <alignment vertical="center" wrapText="1" shrinkToFit="1"/>
    </xf>
    <xf numFmtId="3" fontId="44" fillId="0" borderId="40" xfId="0" applyNumberFormat="1" applyFont="1" applyFill="1" applyBorder="1" applyAlignment="1">
      <alignment vertical="center" wrapText="1" shrinkToFit="1"/>
    </xf>
    <xf numFmtId="3" fontId="75" fillId="0" borderId="23" xfId="0" applyNumberFormat="1" applyFont="1" applyFill="1" applyBorder="1" applyAlignment="1">
      <alignment horizontal="center" vertical="center" wrapText="1" shrinkToFit="1"/>
    </xf>
    <xf numFmtId="3" fontId="44" fillId="0" borderId="23" xfId="0" applyNumberFormat="1" applyFont="1" applyFill="1" applyBorder="1" applyAlignment="1">
      <alignment horizontal="right" vertical="center" wrapText="1" shrinkToFit="1"/>
    </xf>
    <xf numFmtId="3" fontId="44" fillId="0" borderId="25" xfId="0" applyNumberFormat="1" applyFont="1" applyFill="1" applyBorder="1" applyAlignment="1">
      <alignment horizontal="right" vertical="center" wrapText="1" shrinkToFit="1"/>
    </xf>
    <xf numFmtId="0" fontId="71" fillId="0" borderId="0" xfId="0" applyFont="1"/>
    <xf numFmtId="0" fontId="74" fillId="0" borderId="0" xfId="0" applyFont="1" applyAlignment="1">
      <alignment horizontal="right"/>
    </xf>
    <xf numFmtId="3" fontId="73" fillId="9" borderId="73" xfId="0" applyNumberFormat="1" applyFont="1" applyFill="1" applyBorder="1"/>
    <xf numFmtId="0" fontId="73" fillId="0" borderId="0" xfId="0" applyFont="1" applyAlignment="1">
      <alignment horizontal="center"/>
    </xf>
    <xf numFmtId="3" fontId="73" fillId="0" borderId="0" xfId="0" applyNumberFormat="1" applyFont="1"/>
    <xf numFmtId="3" fontId="73" fillId="0" borderId="0" xfId="0" applyNumberFormat="1" applyFont="1" applyAlignment="1">
      <alignment horizontal="center"/>
    </xf>
    <xf numFmtId="3" fontId="73" fillId="9" borderId="73" xfId="0" applyNumberFormat="1" applyFont="1" applyFill="1" applyBorder="1" applyAlignment="1">
      <alignment horizontal="center"/>
    </xf>
    <xf numFmtId="49" fontId="71" fillId="0" borderId="24" xfId="0" applyNumberFormat="1" applyFont="1" applyFill="1" applyBorder="1" applyAlignment="1">
      <alignment horizontal="left" vertical="center" wrapText="1" shrinkToFit="1"/>
    </xf>
    <xf numFmtId="49" fontId="71" fillId="0" borderId="23" xfId="0" applyNumberFormat="1" applyFont="1" applyFill="1" applyBorder="1" applyAlignment="1">
      <alignment vertical="center" wrapText="1" shrinkToFit="1"/>
    </xf>
    <xf numFmtId="3" fontId="71" fillId="0" borderId="23" xfId="0" applyNumberFormat="1" applyFont="1" applyFill="1" applyBorder="1" applyAlignment="1">
      <alignment horizontal="center" vertical="center" wrapText="1" shrinkToFit="1"/>
    </xf>
    <xf numFmtId="3" fontId="71" fillId="0" borderId="25" xfId="0" applyNumberFormat="1" applyFont="1" applyFill="1" applyBorder="1" applyAlignment="1">
      <alignment vertical="center" wrapText="1" shrinkToFit="1"/>
    </xf>
    <xf numFmtId="3" fontId="71" fillId="0" borderId="40" xfId="0" applyNumberFormat="1" applyFont="1" applyFill="1" applyBorder="1" applyAlignment="1">
      <alignment vertical="center" wrapText="1" shrinkToFit="1"/>
    </xf>
    <xf numFmtId="0" fontId="71" fillId="0" borderId="23" xfId="0" applyFont="1" applyFill="1" applyBorder="1" applyAlignment="1">
      <alignment horizontal="left" vertical="center" wrapText="1" shrinkToFit="1"/>
    </xf>
    <xf numFmtId="3" fontId="71" fillId="0" borderId="23" xfId="0" applyNumberFormat="1" applyFont="1" applyFill="1" applyBorder="1" applyAlignment="1">
      <alignment horizontal="right" vertical="center" wrapText="1" shrinkToFit="1"/>
    </xf>
    <xf numFmtId="3" fontId="71" fillId="0" borderId="25" xfId="0" applyNumberFormat="1" applyFont="1" applyFill="1" applyBorder="1" applyAlignment="1">
      <alignment horizontal="right" vertical="center" wrapText="1" shrinkToFit="1"/>
    </xf>
    <xf numFmtId="0" fontId="29" fillId="3" borderId="60" xfId="0" applyFont="1" applyFill="1" applyBorder="1"/>
    <xf numFmtId="0" fontId="29" fillId="3" borderId="60" xfId="0" applyFont="1" applyFill="1" applyBorder="1" applyAlignment="1">
      <alignment vertical="top" wrapText="1"/>
    </xf>
    <xf numFmtId="0" fontId="29" fillId="3" borderId="60" xfId="0" applyFont="1" applyFill="1" applyBorder="1" applyAlignment="1">
      <alignment wrapText="1"/>
    </xf>
    <xf numFmtId="0" fontId="26" fillId="0" borderId="6" xfId="0" applyFont="1" applyBorder="1"/>
    <xf numFmtId="0" fontId="29" fillId="3" borderId="10" xfId="0" applyFont="1" applyFill="1" applyBorder="1" applyAlignment="1">
      <alignment horizont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0" applyFont="1" applyBorder="1"/>
    <xf numFmtId="0" fontId="29" fillId="0" borderId="10" xfId="0" applyFont="1" applyBorder="1"/>
    <xf numFmtId="0" fontId="29" fillId="0" borderId="17" xfId="0" applyFont="1" applyBorder="1"/>
    <xf numFmtId="0" fontId="29" fillId="0" borderId="16" xfId="0" applyFont="1" applyBorder="1"/>
    <xf numFmtId="0" fontId="8" fillId="0" borderId="31" xfId="0" applyFont="1" applyBorder="1"/>
    <xf numFmtId="1" fontId="60" fillId="0" borderId="13" xfId="3" applyNumberFormat="1" applyFont="1" applyBorder="1" applyAlignment="1">
      <alignment horizontal="center" vertical="center" wrapText="1"/>
    </xf>
    <xf numFmtId="3" fontId="61" fillId="0" borderId="80" xfId="0" applyNumberFormat="1" applyFont="1" applyBorder="1"/>
    <xf numFmtId="3" fontId="61" fillId="0" borderId="81" xfId="0" applyNumberFormat="1" applyFont="1" applyBorder="1"/>
    <xf numFmtId="3" fontId="63" fillId="0" borderId="67" xfId="0" applyNumberFormat="1" applyFont="1" applyBorder="1"/>
    <xf numFmtId="0" fontId="61" fillId="0" borderId="0" xfId="0" applyFont="1" applyBorder="1"/>
    <xf numFmtId="0" fontId="63" fillId="0" borderId="67" xfId="0" applyFont="1" applyBorder="1"/>
    <xf numFmtId="0" fontId="61" fillId="0" borderId="82" xfId="0" applyFont="1" applyBorder="1"/>
    <xf numFmtId="0" fontId="63" fillId="0" borderId="66" xfId="0" applyFont="1" applyBorder="1"/>
    <xf numFmtId="0" fontId="61" fillId="0" borderId="83" xfId="0" applyFont="1" applyBorder="1"/>
    <xf numFmtId="0" fontId="44" fillId="3" borderId="50" xfId="0" applyFont="1" applyFill="1" applyBorder="1" applyAlignment="1">
      <alignment horizontal="center" vertical="top" wrapText="1"/>
    </xf>
    <xf numFmtId="0" fontId="29" fillId="3" borderId="74" xfId="0" applyFont="1" applyFill="1" applyBorder="1"/>
    <xf numFmtId="0" fontId="29" fillId="3" borderId="74" xfId="0" applyFont="1" applyFill="1" applyBorder="1" applyAlignment="1">
      <alignment vertical="top" wrapText="1"/>
    </xf>
    <xf numFmtId="0" fontId="29" fillId="3" borderId="74" xfId="0" applyFont="1" applyFill="1" applyBorder="1" applyAlignment="1">
      <alignment wrapText="1"/>
    </xf>
    <xf numFmtId="0" fontId="29" fillId="0" borderId="61" xfId="0" applyFont="1" applyBorder="1" applyAlignment="1">
      <alignment horizontal="center"/>
    </xf>
    <xf numFmtId="0" fontId="45" fillId="0" borderId="62" xfId="0" applyFont="1" applyBorder="1" applyAlignment="1">
      <alignment horizontal="center" vertical="center" wrapText="1"/>
    </xf>
    <xf numFmtId="0" fontId="45" fillId="0" borderId="49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29" fillId="0" borderId="80" xfId="0" applyFont="1" applyBorder="1" applyAlignment="1">
      <alignment horizontal="center"/>
    </xf>
    <xf numFmtId="0" fontId="29" fillId="0" borderId="80" xfId="0" applyFont="1" applyBorder="1" applyAlignment="1">
      <alignment horizontal="center" vertical="top" wrapText="1"/>
    </xf>
    <xf numFmtId="0" fontId="29" fillId="0" borderId="81" xfId="0" applyFont="1" applyBorder="1" applyAlignment="1">
      <alignment horizontal="center"/>
    </xf>
    <xf numFmtId="0" fontId="29" fillId="0" borderId="85" xfId="0" applyFont="1" applyBorder="1" applyAlignment="1">
      <alignment horizontal="center"/>
    </xf>
    <xf numFmtId="0" fontId="49" fillId="0" borderId="44" xfId="0" applyFont="1" applyBorder="1" applyAlignment="1">
      <alignment horizontal="center" vertical="top" wrapText="1"/>
    </xf>
    <xf numFmtId="0" fontId="0" fillId="0" borderId="44" xfId="0" applyBorder="1"/>
    <xf numFmtId="0" fontId="44" fillId="0" borderId="50" xfId="0" applyFont="1" applyBorder="1" applyAlignment="1">
      <alignment horizontal="center" vertical="top" wrapText="1"/>
    </xf>
    <xf numFmtId="0" fontId="29" fillId="0" borderId="82" xfId="0" applyFont="1" applyBorder="1" applyAlignment="1">
      <alignment horizontal="center"/>
    </xf>
    <xf numFmtId="0" fontId="29" fillId="0" borderId="82" xfId="0" applyFont="1" applyBorder="1" applyAlignment="1">
      <alignment horizontal="center" vertical="top" wrapText="1"/>
    </xf>
    <xf numFmtId="0" fontId="48" fillId="0" borderId="79" xfId="0" applyFont="1" applyBorder="1"/>
    <xf numFmtId="0" fontId="44" fillId="3" borderId="53" xfId="0" applyFont="1" applyFill="1" applyBorder="1" applyAlignment="1">
      <alignment horizontal="center" vertical="top" wrapText="1"/>
    </xf>
    <xf numFmtId="0" fontId="29" fillId="3" borderId="75" xfId="0" applyFont="1" applyFill="1" applyBorder="1"/>
    <xf numFmtId="3" fontId="46" fillId="0" borderId="66" xfId="0" applyNumberFormat="1" applyFont="1" applyBorder="1" applyAlignment="1">
      <alignment horizontal="center" vertical="top" wrapText="1"/>
    </xf>
    <xf numFmtId="3" fontId="44" fillId="0" borderId="58" xfId="0" applyNumberFormat="1" applyFont="1" applyBorder="1" applyAlignment="1">
      <alignment horizontal="right" vertical="top" wrapText="1"/>
    </xf>
    <xf numFmtId="3" fontId="48" fillId="0" borderId="51" xfId="1" applyNumberFormat="1" applyFont="1" applyBorder="1" applyAlignment="1">
      <alignment horizontal="right"/>
    </xf>
    <xf numFmtId="3" fontId="0" fillId="0" borderId="0" xfId="0" applyNumberFormat="1" applyBorder="1"/>
    <xf numFmtId="3" fontId="48" fillId="0" borderId="60" xfId="1" applyNumberFormat="1" applyFont="1" applyBorder="1" applyAlignment="1">
      <alignment horizontal="right"/>
    </xf>
    <xf numFmtId="0" fontId="18" fillId="0" borderId="24" xfId="0" applyFont="1" applyBorder="1" applyAlignment="1">
      <alignment horizontal="center" vertical="top" wrapText="1"/>
    </xf>
    <xf numFmtId="3" fontId="44" fillId="0" borderId="23" xfId="0" applyNumberFormat="1" applyFont="1" applyBorder="1" applyAlignment="1">
      <alignment horizontal="right" wrapText="1"/>
    </xf>
    <xf numFmtId="3" fontId="48" fillId="0" borderId="23" xfId="1" applyNumberFormat="1" applyFont="1" applyBorder="1" applyAlignment="1">
      <alignment horizontal="right"/>
    </xf>
    <xf numFmtId="3" fontId="48" fillId="0" borderId="24" xfId="1" applyNumberFormat="1" applyFont="1" applyBorder="1" applyAlignment="1">
      <alignment horizontal="right"/>
    </xf>
    <xf numFmtId="3" fontId="48" fillId="0" borderId="25" xfId="1" applyNumberFormat="1" applyFont="1" applyBorder="1" applyAlignment="1">
      <alignment horizontal="right"/>
    </xf>
    <xf numFmtId="3" fontId="44" fillId="0" borderId="49" xfId="1" applyNumberFormat="1" applyFont="1" applyBorder="1" applyAlignment="1">
      <alignment horizontal="right" wrapText="1"/>
    </xf>
    <xf numFmtId="3" fontId="48" fillId="0" borderId="49" xfId="1" applyNumberFormat="1" applyFont="1" applyBorder="1" applyAlignment="1">
      <alignment horizontal="right"/>
    </xf>
    <xf numFmtId="3" fontId="48" fillId="0" borderId="61" xfId="1" applyNumberFormat="1" applyFont="1" applyBorder="1" applyAlignment="1">
      <alignment horizontal="right"/>
    </xf>
    <xf numFmtId="3" fontId="48" fillId="0" borderId="72" xfId="1" applyNumberFormat="1" applyFont="1" applyBorder="1" applyAlignment="1">
      <alignment horizontal="right"/>
    </xf>
    <xf numFmtId="0" fontId="48" fillId="0" borderId="58" xfId="0" applyFont="1" applyBorder="1" applyAlignment="1">
      <alignment horizontal="right"/>
    </xf>
    <xf numFmtId="0" fontId="48" fillId="0" borderId="76" xfId="0" applyFont="1" applyBorder="1" applyAlignment="1">
      <alignment horizontal="right"/>
    </xf>
    <xf numFmtId="0" fontId="48" fillId="0" borderId="57" xfId="0" applyFont="1" applyBorder="1" applyAlignment="1">
      <alignment horizontal="right"/>
    </xf>
    <xf numFmtId="0" fontId="48" fillId="0" borderId="51" xfId="0" applyFont="1" applyBorder="1" applyAlignment="1">
      <alignment horizontal="right"/>
    </xf>
    <xf numFmtId="0" fontId="48" fillId="0" borderId="60" xfId="0" applyFont="1" applyBorder="1" applyAlignment="1">
      <alignment horizontal="right"/>
    </xf>
    <xf numFmtId="3" fontId="48" fillId="0" borderId="51" xfId="0" applyNumberFormat="1" applyFont="1" applyBorder="1" applyAlignment="1">
      <alignment horizontal="right"/>
    </xf>
    <xf numFmtId="3" fontId="44" fillId="0" borderId="32" xfId="0" applyNumberFormat="1" applyFont="1" applyBorder="1" applyAlignment="1">
      <alignment horizontal="right" wrapText="1"/>
    </xf>
    <xf numFmtId="3" fontId="52" fillId="0" borderId="41" xfId="0" applyNumberFormat="1" applyFont="1" applyBorder="1" applyAlignment="1">
      <alignment horizontal="center" wrapText="1"/>
    </xf>
    <xf numFmtId="3" fontId="48" fillId="0" borderId="47" xfId="0" applyNumberFormat="1" applyFont="1" applyBorder="1" applyAlignment="1"/>
    <xf numFmtId="3" fontId="53" fillId="0" borderId="36" xfId="0" applyNumberFormat="1" applyFont="1" applyBorder="1" applyAlignment="1"/>
    <xf numFmtId="3" fontId="44" fillId="0" borderId="52" xfId="0" applyNumberFormat="1" applyFont="1" applyBorder="1" applyAlignment="1">
      <alignment horizontal="right"/>
    </xf>
    <xf numFmtId="3" fontId="48" fillId="0" borderId="74" xfId="0" applyNumberFormat="1" applyFont="1" applyBorder="1" applyAlignment="1">
      <alignment horizontal="right"/>
    </xf>
    <xf numFmtId="3" fontId="48" fillId="0" borderId="50" xfId="0" applyNumberFormat="1" applyFont="1" applyBorder="1" applyAlignment="1">
      <alignment horizontal="right"/>
    </xf>
    <xf numFmtId="3" fontId="48" fillId="0" borderId="60" xfId="0" applyNumberFormat="1" applyFont="1" applyBorder="1" applyAlignment="1">
      <alignment horizontal="right"/>
    </xf>
    <xf numFmtId="3" fontId="44" fillId="0" borderId="52" xfId="0" applyNumberFormat="1" applyFont="1" applyBorder="1" applyAlignment="1">
      <alignment horizontal="right" wrapText="1"/>
    </xf>
    <xf numFmtId="3" fontId="48" fillId="0" borderId="54" xfId="0" applyNumberFormat="1" applyFont="1" applyBorder="1" applyAlignment="1">
      <alignment horizontal="right"/>
    </xf>
    <xf numFmtId="3" fontId="44" fillId="0" borderId="56" xfId="0" applyNumberFormat="1" applyFont="1" applyBorder="1" applyAlignment="1">
      <alignment horizontal="right"/>
    </xf>
    <xf numFmtId="3" fontId="48" fillId="0" borderId="55" xfId="0" applyNumberFormat="1" applyFont="1" applyBorder="1" applyAlignment="1">
      <alignment horizontal="right"/>
    </xf>
    <xf numFmtId="3" fontId="48" fillId="0" borderId="78" xfId="0" applyNumberFormat="1" applyFont="1" applyBorder="1" applyAlignment="1">
      <alignment horizontal="right"/>
    </xf>
    <xf numFmtId="3" fontId="48" fillId="0" borderId="53" xfId="0" applyNumberFormat="1" applyFont="1" applyBorder="1" applyAlignment="1">
      <alignment horizontal="right"/>
    </xf>
    <xf numFmtId="3" fontId="48" fillId="0" borderId="75" xfId="0" applyNumberFormat="1" applyFont="1" applyBorder="1" applyAlignment="1">
      <alignment horizontal="right"/>
    </xf>
    <xf numFmtId="3" fontId="44" fillId="0" borderId="4" xfId="0" applyNumberFormat="1" applyFont="1" applyBorder="1" applyAlignment="1">
      <alignment horizontal="right" wrapText="1"/>
    </xf>
    <xf numFmtId="0" fontId="44" fillId="0" borderId="53" xfId="0" applyFont="1" applyBorder="1" applyAlignment="1">
      <alignment horizontal="center" vertical="top" wrapText="1"/>
    </xf>
    <xf numFmtId="3" fontId="52" fillId="0" borderId="66" xfId="0" applyNumberFormat="1" applyFont="1" applyBorder="1" applyAlignment="1">
      <alignment horizontal="center" vertical="top" wrapText="1"/>
    </xf>
    <xf numFmtId="3" fontId="52" fillId="0" borderId="44" xfId="0" applyNumberFormat="1" applyFont="1" applyBorder="1" applyAlignment="1">
      <alignment horizontal="right" wrapText="1"/>
    </xf>
    <xf numFmtId="0" fontId="44" fillId="0" borderId="51" xfId="0" applyFont="1" applyBorder="1" applyAlignment="1">
      <alignment horizontal="center" vertical="top" wrapText="1"/>
    </xf>
    <xf numFmtId="0" fontId="29" fillId="0" borderId="43" xfId="0" applyFont="1" applyBorder="1" applyAlignment="1">
      <alignment horizontal="center"/>
    </xf>
    <xf numFmtId="0" fontId="66" fillId="0" borderId="0" xfId="0" applyFont="1" applyBorder="1" applyAlignment="1">
      <alignment horizontal="center" wrapText="1"/>
    </xf>
    <xf numFmtId="49" fontId="44" fillId="3" borderId="31" xfId="0" applyNumberFormat="1" applyFont="1" applyFill="1" applyBorder="1" applyAlignment="1">
      <alignment vertical="center" wrapText="1" shrinkToFit="1"/>
    </xf>
    <xf numFmtId="49" fontId="64" fillId="3" borderId="66" xfId="0" applyNumberFormat="1" applyFont="1" applyFill="1" applyBorder="1" applyAlignment="1">
      <alignment vertical="center" wrapText="1" shrinkToFit="1"/>
    </xf>
    <xf numFmtId="49" fontId="44" fillId="3" borderId="3" xfId="0" applyNumberFormat="1" applyFont="1" applyFill="1" applyBorder="1" applyAlignment="1">
      <alignment vertical="center" wrapText="1" shrinkToFit="1"/>
    </xf>
    <xf numFmtId="49" fontId="44" fillId="3" borderId="82" xfId="0" applyNumberFormat="1" applyFont="1" applyFill="1" applyBorder="1" applyAlignment="1">
      <alignment vertical="center" wrapText="1" shrinkToFit="1"/>
    </xf>
    <xf numFmtId="49" fontId="44" fillId="3" borderId="83" xfId="0" applyNumberFormat="1" applyFont="1" applyFill="1" applyBorder="1" applyAlignment="1">
      <alignment vertical="center" wrapText="1" shrinkToFit="1"/>
    </xf>
    <xf numFmtId="3" fontId="44" fillId="3" borderId="4" xfId="0" applyNumberFormat="1" applyFont="1" applyFill="1" applyBorder="1" applyAlignment="1">
      <alignment vertical="center" wrapText="1" shrinkToFit="1"/>
    </xf>
    <xf numFmtId="3" fontId="44" fillId="3" borderId="52" xfId="0" applyNumberFormat="1" applyFont="1" applyFill="1" applyBorder="1" applyAlignment="1">
      <alignment vertical="center" wrapText="1" shrinkToFit="1"/>
    </xf>
    <xf numFmtId="3" fontId="44" fillId="3" borderId="56" xfId="0" applyNumberFormat="1" applyFont="1" applyFill="1" applyBorder="1" applyAlignment="1">
      <alignment vertical="center" wrapText="1" shrinkToFit="1"/>
    </xf>
    <xf numFmtId="3" fontId="44" fillId="3" borderId="27" xfId="0" applyNumberFormat="1" applyFont="1" applyFill="1" applyBorder="1" applyAlignment="1">
      <alignment vertical="center" wrapText="1" shrinkToFit="1"/>
    </xf>
    <xf numFmtId="3" fontId="43" fillId="3" borderId="27" xfId="0" applyNumberFormat="1" applyFont="1" applyFill="1" applyBorder="1"/>
    <xf numFmtId="49" fontId="44" fillId="3" borderId="86" xfId="0" applyNumberFormat="1" applyFont="1" applyFill="1" applyBorder="1" applyAlignment="1">
      <alignment vertical="center" wrapText="1" shrinkToFit="1"/>
    </xf>
    <xf numFmtId="3" fontId="44" fillId="3" borderId="59" xfId="0" applyNumberFormat="1" applyFont="1" applyFill="1" applyBorder="1" applyAlignment="1">
      <alignment vertical="center" wrapText="1" shrinkToFit="1"/>
    </xf>
    <xf numFmtId="49" fontId="64" fillId="3" borderId="66" xfId="0" applyNumberFormat="1" applyFont="1" applyFill="1" applyBorder="1" applyAlignment="1">
      <alignment horizontal="left" vertical="center" wrapText="1" shrinkToFit="1"/>
    </xf>
    <xf numFmtId="0" fontId="58" fillId="3" borderId="66" xfId="0" applyFont="1" applyFill="1" applyBorder="1" applyAlignment="1">
      <alignment horizontal="left"/>
    </xf>
    <xf numFmtId="49" fontId="18" fillId="3" borderId="86" xfId="0" applyNumberFormat="1" applyFont="1" applyFill="1" applyBorder="1" applyAlignment="1">
      <alignment vertical="center" wrapText="1" shrinkToFit="1"/>
    </xf>
    <xf numFmtId="49" fontId="18" fillId="3" borderId="82" xfId="0" applyNumberFormat="1" applyFont="1" applyFill="1" applyBorder="1" applyAlignment="1">
      <alignment vertical="center" wrapText="1" shrinkToFit="1"/>
    </xf>
    <xf numFmtId="49" fontId="65" fillId="3" borderId="66" xfId="0" applyNumberFormat="1" applyFont="1" applyFill="1" applyBorder="1" applyAlignment="1">
      <alignment vertical="center" wrapText="1" shrinkToFit="1"/>
    </xf>
    <xf numFmtId="3" fontId="18" fillId="3" borderId="59" xfId="0" applyNumberFormat="1" applyFont="1" applyFill="1" applyBorder="1" applyAlignment="1">
      <alignment vertical="center" wrapText="1" shrinkToFit="1"/>
    </xf>
    <xf numFmtId="3" fontId="18" fillId="3" borderId="52" xfId="0" applyNumberFormat="1" applyFont="1" applyFill="1" applyBorder="1" applyAlignment="1">
      <alignment vertical="center" wrapText="1" shrinkToFit="1"/>
    </xf>
    <xf numFmtId="0" fontId="80" fillId="0" borderId="0" xfId="0" applyFont="1" applyAlignment="1">
      <alignment horizontal="right"/>
    </xf>
    <xf numFmtId="0" fontId="16" fillId="0" borderId="82" xfId="0" applyFont="1" applyBorder="1" applyAlignment="1">
      <alignment wrapText="1"/>
    </xf>
    <xf numFmtId="0" fontId="16" fillId="0" borderId="83" xfId="0" applyFont="1" applyBorder="1"/>
    <xf numFmtId="0" fontId="14" fillId="0" borderId="66" xfId="0" applyFont="1" applyBorder="1" applyAlignment="1">
      <alignment horizontal="left"/>
    </xf>
    <xf numFmtId="3" fontId="16" fillId="0" borderId="52" xfId="0" applyNumberFormat="1" applyFont="1" applyBorder="1" applyAlignment="1">
      <alignment horizontal="right"/>
    </xf>
    <xf numFmtId="3" fontId="16" fillId="0" borderId="56" xfId="0" applyNumberFormat="1" applyFont="1" applyBorder="1" applyAlignment="1">
      <alignment horizontal="right"/>
    </xf>
    <xf numFmtId="3" fontId="14" fillId="0" borderId="44" xfId="1" applyNumberFormat="1" applyFont="1" applyBorder="1" applyAlignment="1">
      <alignment horizontal="right"/>
    </xf>
    <xf numFmtId="0" fontId="14" fillId="0" borderId="66" xfId="0" applyFont="1" applyBorder="1"/>
    <xf numFmtId="0" fontId="14" fillId="0" borderId="44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3" fontId="14" fillId="0" borderId="44" xfId="0" applyNumberFormat="1" applyFont="1" applyBorder="1" applyAlignment="1">
      <alignment horizontal="right"/>
    </xf>
    <xf numFmtId="3" fontId="14" fillId="0" borderId="44" xfId="0" applyNumberFormat="1" applyFont="1" applyBorder="1" applyAlignment="1">
      <alignment horizontal="center"/>
    </xf>
    <xf numFmtId="0" fontId="16" fillId="0" borderId="3" xfId="0" applyFont="1" applyBorder="1"/>
    <xf numFmtId="0" fontId="16" fillId="0" borderId="82" xfId="0" applyFont="1" applyBorder="1"/>
    <xf numFmtId="3" fontId="16" fillId="0" borderId="52" xfId="1" applyNumberFormat="1" applyFont="1" applyBorder="1" applyAlignment="1">
      <alignment horizontal="right"/>
    </xf>
    <xf numFmtId="3" fontId="16" fillId="0" borderId="56" xfId="1" applyNumberFormat="1" applyFont="1" applyBorder="1" applyAlignment="1">
      <alignment horizontal="right"/>
    </xf>
    <xf numFmtId="0" fontId="16" fillId="0" borderId="83" xfId="0" applyFont="1" applyBorder="1" applyAlignment="1">
      <alignment wrapText="1"/>
    </xf>
    <xf numFmtId="0" fontId="17" fillId="12" borderId="1" xfId="0" applyFont="1" applyFill="1" applyBorder="1"/>
    <xf numFmtId="3" fontId="17" fillId="12" borderId="5" xfId="0" applyNumberFormat="1" applyFont="1" applyFill="1" applyBorder="1"/>
    <xf numFmtId="0" fontId="34" fillId="0" borderId="59" xfId="0" applyFont="1" applyBorder="1" applyAlignment="1">
      <alignment horizontal="center" wrapText="1"/>
    </xf>
    <xf numFmtId="0" fontId="34" fillId="0" borderId="59" xfId="0" applyFont="1" applyBorder="1" applyAlignment="1">
      <alignment horizontal="justify" wrapText="1"/>
    </xf>
    <xf numFmtId="3" fontId="34" fillId="0" borderId="59" xfId="0" applyNumberFormat="1" applyFont="1" applyBorder="1" applyAlignment="1">
      <alignment horizontal="right" wrapText="1"/>
    </xf>
    <xf numFmtId="0" fontId="34" fillId="0" borderId="52" xfId="0" applyFont="1" applyBorder="1" applyAlignment="1">
      <alignment horizontal="center" wrapText="1"/>
    </xf>
    <xf numFmtId="0" fontId="34" fillId="0" borderId="52" xfId="0" applyFont="1" applyBorder="1" applyAlignment="1">
      <alignment horizontal="justify" wrapText="1"/>
    </xf>
    <xf numFmtId="3" fontId="34" fillId="0" borderId="52" xfId="0" applyNumberFormat="1" applyFont="1" applyBorder="1" applyAlignment="1">
      <alignment horizontal="right" wrapText="1"/>
    </xf>
    <xf numFmtId="0" fontId="34" fillId="0" borderId="52" xfId="0" applyFont="1" applyBorder="1" applyAlignment="1">
      <alignment horizontal="right" wrapText="1"/>
    </xf>
    <xf numFmtId="3" fontId="34" fillId="0" borderId="52" xfId="0" applyNumberFormat="1" applyFont="1" applyBorder="1" applyAlignment="1">
      <alignment horizontal="justify" wrapText="1"/>
    </xf>
    <xf numFmtId="3" fontId="2" fillId="0" borderId="60" xfId="0" applyNumberFormat="1" applyFont="1" applyBorder="1" applyAlignment="1">
      <alignment horizontal="right" wrapText="1"/>
    </xf>
    <xf numFmtId="0" fontId="36" fillId="0" borderId="44" xfId="0" applyFont="1" applyBorder="1" applyAlignment="1">
      <alignment horizontal="justify" wrapText="1"/>
    </xf>
    <xf numFmtId="3" fontId="35" fillId="0" borderId="44" xfId="0" applyNumberFormat="1" applyFont="1" applyBorder="1" applyAlignment="1">
      <alignment horizontal="right" wrapText="1"/>
    </xf>
    <xf numFmtId="0" fontId="36" fillId="0" borderId="67" xfId="0" applyFont="1" applyBorder="1" applyAlignment="1">
      <alignment horizontal="justify" wrapText="1"/>
    </xf>
    <xf numFmtId="0" fontId="35" fillId="0" borderId="67" xfId="0" applyFont="1" applyBorder="1" applyAlignment="1">
      <alignment horizontal="justify" wrapText="1"/>
    </xf>
    <xf numFmtId="0" fontId="35" fillId="0" borderId="0" xfId="0" applyFont="1" applyBorder="1" applyAlignment="1">
      <alignment horizontal="justify" wrapText="1"/>
    </xf>
    <xf numFmtId="0" fontId="49" fillId="0" borderId="67" xfId="0" applyFont="1" applyBorder="1"/>
    <xf numFmtId="0" fontId="34" fillId="0" borderId="63" xfId="0" applyFont="1" applyBorder="1" applyAlignment="1">
      <alignment horizontal="center" wrapText="1"/>
    </xf>
    <xf numFmtId="0" fontId="25" fillId="0" borderId="82" xfId="0" applyFont="1" applyBorder="1"/>
    <xf numFmtId="0" fontId="34" fillId="0" borderId="56" xfId="0" applyFont="1" applyBorder="1" applyAlignment="1">
      <alignment horizontal="justify" wrapText="1"/>
    </xf>
    <xf numFmtId="3" fontId="34" fillId="0" borderId="56" xfId="0" applyNumberFormat="1" applyFont="1" applyBorder="1" applyAlignment="1">
      <alignment horizontal="right" wrapText="1"/>
    </xf>
    <xf numFmtId="0" fontId="36" fillId="0" borderId="52" xfId="0" applyFont="1" applyBorder="1" applyAlignment="1">
      <alignment horizontal="center" wrapText="1"/>
    </xf>
    <xf numFmtId="3" fontId="34" fillId="2" borderId="52" xfId="0" applyNumberFormat="1" applyFont="1" applyFill="1" applyBorder="1" applyAlignment="1">
      <alignment horizontal="right" wrapText="1"/>
    </xf>
    <xf numFmtId="0" fontId="37" fillId="0" borderId="63" xfId="0" applyFont="1" applyBorder="1" applyAlignment="1">
      <alignment wrapText="1"/>
    </xf>
    <xf numFmtId="0" fontId="36" fillId="0" borderId="44" xfId="0" applyFont="1" applyBorder="1" applyAlignment="1">
      <alignment wrapText="1"/>
    </xf>
    <xf numFmtId="3" fontId="35" fillId="0" borderId="44" xfId="0" applyNumberFormat="1" applyFont="1" applyBorder="1" applyAlignment="1">
      <alignment wrapText="1"/>
    </xf>
    <xf numFmtId="0" fontId="9" fillId="0" borderId="31" xfId="0" applyFont="1" applyBorder="1"/>
    <xf numFmtId="0" fontId="42" fillId="2" borderId="66" xfId="0" applyFont="1" applyFill="1" applyBorder="1" applyAlignment="1">
      <alignment wrapText="1"/>
    </xf>
    <xf numFmtId="3" fontId="42" fillId="2" borderId="27" xfId="0" applyNumberFormat="1" applyFont="1" applyFill="1" applyBorder="1" applyAlignment="1">
      <alignment horizontal="right" wrapText="1"/>
    </xf>
    <xf numFmtId="3" fontId="42" fillId="2" borderId="21" xfId="0" applyNumberFormat="1" applyFont="1" applyFill="1" applyBorder="1" applyAlignment="1">
      <alignment horizontal="right" wrapText="1"/>
    </xf>
    <xf numFmtId="3" fontId="22" fillId="0" borderId="82" xfId="0" applyNumberFormat="1" applyFont="1" applyBorder="1" applyAlignment="1">
      <alignment horizontal="right"/>
    </xf>
    <xf numFmtId="3" fontId="54" fillId="0" borderId="79" xfId="0" applyNumberFormat="1" applyFont="1" applyBorder="1" applyAlignment="1">
      <alignment horizontal="right"/>
    </xf>
    <xf numFmtId="3" fontId="56" fillId="0" borderId="83" xfId="0" applyNumberFormat="1" applyFont="1" applyBorder="1"/>
    <xf numFmtId="3" fontId="22" fillId="0" borderId="83" xfId="0" applyNumberFormat="1" applyFont="1" applyBorder="1" applyAlignment="1">
      <alignment horizontal="right"/>
    </xf>
    <xf numFmtId="0" fontId="27" fillId="2" borderId="66" xfId="0" applyFont="1" applyFill="1" applyBorder="1" applyAlignment="1">
      <alignment wrapText="1"/>
    </xf>
    <xf numFmtId="3" fontId="51" fillId="2" borderId="66" xfId="0" applyNumberFormat="1" applyFont="1" applyFill="1" applyBorder="1" applyAlignment="1">
      <alignment horizontal="right" wrapText="1"/>
    </xf>
    <xf numFmtId="3" fontId="56" fillId="0" borderId="3" xfId="0" applyNumberFormat="1" applyFont="1" applyBorder="1"/>
    <xf numFmtId="3" fontId="22" fillId="0" borderId="3" xfId="0" applyNumberFormat="1" applyFont="1" applyBorder="1" applyAlignment="1">
      <alignment horizontal="right"/>
    </xf>
    <xf numFmtId="3" fontId="56" fillId="0" borderId="82" xfId="0" applyNumberFormat="1" applyFont="1" applyBorder="1"/>
    <xf numFmtId="0" fontId="9" fillId="0" borderId="66" xfId="0" applyFont="1" applyBorder="1"/>
    <xf numFmtId="0" fontId="56" fillId="0" borderId="82" xfId="0" applyFont="1" applyBorder="1"/>
    <xf numFmtId="3" fontId="27" fillId="2" borderId="66" xfId="0" applyNumberFormat="1" applyFont="1" applyFill="1" applyBorder="1" applyAlignment="1">
      <alignment horizontal="right" wrapText="1"/>
    </xf>
    <xf numFmtId="3" fontId="54" fillId="0" borderId="66" xfId="0" applyNumberFormat="1" applyFont="1" applyBorder="1" applyAlignment="1">
      <alignment horizontal="right"/>
    </xf>
    <xf numFmtId="3" fontId="71" fillId="0" borderId="23" xfId="0" applyNumberFormat="1" applyFont="1" applyBorder="1" applyAlignment="1">
      <alignment horizontal="right" vertical="center" wrapText="1" shrinkToFit="1"/>
    </xf>
    <xf numFmtId="3" fontId="43" fillId="5" borderId="5" xfId="0" applyNumberFormat="1" applyFont="1" applyFill="1" applyBorder="1"/>
    <xf numFmtId="3" fontId="49" fillId="9" borderId="69" xfId="0" applyNumberFormat="1" applyFont="1" applyFill="1" applyBorder="1" applyAlignment="1">
      <alignment horizontal="right"/>
    </xf>
    <xf numFmtId="3" fontId="73" fillId="9" borderId="69" xfId="0" applyNumberFormat="1" applyFont="1" applyFill="1" applyBorder="1" applyAlignment="1">
      <alignment horizontal="right"/>
    </xf>
    <xf numFmtId="3" fontId="71" fillId="0" borderId="41" xfId="0" applyNumberFormat="1" applyFont="1" applyFill="1" applyBorder="1" applyAlignment="1">
      <alignment horizontal="right" vertical="center" wrapText="1" shrinkToFit="1"/>
    </xf>
    <xf numFmtId="3" fontId="61" fillId="0" borderId="56" xfId="3" applyNumberFormat="1" applyFont="1" applyBorder="1"/>
    <xf numFmtId="3" fontId="63" fillId="0" borderId="5" xfId="0" applyNumberFormat="1" applyFont="1" applyBorder="1" applyAlignment="1">
      <alignment horizontal="right"/>
    </xf>
    <xf numFmtId="0" fontId="0" fillId="0" borderId="74" xfId="0" applyBorder="1"/>
    <xf numFmtId="3" fontId="61" fillId="0" borderId="43" xfId="3" applyNumberFormat="1" applyFont="1" applyBorder="1"/>
    <xf numFmtId="3" fontId="61" fillId="0" borderId="80" xfId="3" applyNumberFormat="1" applyFont="1" applyBorder="1"/>
    <xf numFmtId="1" fontId="59" fillId="0" borderId="5" xfId="3" applyNumberFormat="1" applyFont="1" applyBorder="1" applyAlignment="1">
      <alignment horizontal="center" vertical="center" wrapText="1"/>
    </xf>
    <xf numFmtId="3" fontId="61" fillId="0" borderId="4" xfId="3" applyNumberFormat="1" applyFont="1" applyBorder="1"/>
    <xf numFmtId="3" fontId="61" fillId="0" borderId="20" xfId="3" applyNumberFormat="1" applyFont="1" applyBorder="1"/>
    <xf numFmtId="0" fontId="0" fillId="0" borderId="52" xfId="0" applyBorder="1"/>
    <xf numFmtId="3" fontId="63" fillId="0" borderId="5" xfId="0" applyNumberFormat="1" applyFont="1" applyBorder="1"/>
    <xf numFmtId="1" fontId="59" fillId="0" borderId="13" xfId="3" applyNumberFormat="1" applyFont="1" applyBorder="1" applyAlignment="1">
      <alignment horizontal="center" vertical="center" wrapText="1"/>
    </xf>
    <xf numFmtId="3" fontId="61" fillId="0" borderId="81" xfId="3" applyNumberFormat="1" applyFont="1" applyBorder="1"/>
    <xf numFmtId="0" fontId="0" fillId="0" borderId="80" xfId="0" applyBorder="1"/>
    <xf numFmtId="0" fontId="0" fillId="0" borderId="81" xfId="0" applyBorder="1"/>
    <xf numFmtId="3" fontId="61" fillId="0" borderId="0" xfId="0" applyNumberFormat="1" applyFont="1" applyBorder="1"/>
    <xf numFmtId="3" fontId="61" fillId="0" borderId="52" xfId="3" applyNumberFormat="1" applyFont="1" applyBorder="1"/>
    <xf numFmtId="0" fontId="48" fillId="0" borderId="20" xfId="0" applyFont="1" applyBorder="1"/>
    <xf numFmtId="3" fontId="62" fillId="0" borderId="56" xfId="0" applyNumberFormat="1" applyFont="1" applyBorder="1"/>
    <xf numFmtId="0" fontId="61" fillId="0" borderId="74" xfId="0" applyFont="1" applyBorder="1"/>
    <xf numFmtId="3" fontId="62" fillId="0" borderId="52" xfId="0" applyNumberFormat="1" applyFont="1" applyBorder="1"/>
    <xf numFmtId="0" fontId="61" fillId="0" borderId="78" xfId="0" applyFont="1" applyBorder="1"/>
    <xf numFmtId="3" fontId="18" fillId="3" borderId="20" xfId="0" applyNumberFormat="1" applyFont="1" applyFill="1" applyBorder="1" applyAlignment="1">
      <alignment vertical="center" wrapText="1" shrinkToFit="1"/>
    </xf>
    <xf numFmtId="0" fontId="34" fillId="0" borderId="5" xfId="0" applyFont="1" applyBorder="1" applyAlignment="1">
      <alignment horizontal="center" wrapText="1"/>
    </xf>
    <xf numFmtId="0" fontId="36" fillId="0" borderId="5" xfId="0" applyFont="1" applyBorder="1" applyAlignment="1">
      <alignment horizontal="center" wrapText="1"/>
    </xf>
    <xf numFmtId="0" fontId="36" fillId="0" borderId="5" xfId="0" applyFont="1" applyBorder="1" applyAlignment="1">
      <alignment horizontal="justify" wrapText="1"/>
    </xf>
    <xf numFmtId="3" fontId="35" fillId="0" borderId="5" xfId="0" applyNumberFormat="1" applyFont="1" applyBorder="1" applyAlignment="1">
      <alignment horizontal="right" wrapText="1"/>
    </xf>
    <xf numFmtId="0" fontId="35" fillId="0" borderId="5" xfId="0" applyFont="1" applyBorder="1" applyAlignment="1">
      <alignment horizontal="center" wrapText="1"/>
    </xf>
    <xf numFmtId="3" fontId="25" fillId="0" borderId="5" xfId="0" applyNumberFormat="1" applyFont="1" applyBorder="1"/>
    <xf numFmtId="3" fontId="64" fillId="3" borderId="5" xfId="0" applyNumberFormat="1" applyFont="1" applyFill="1" applyBorder="1" applyAlignment="1">
      <alignment vertical="center" wrapText="1" shrinkToFit="1"/>
    </xf>
    <xf numFmtId="0" fontId="81" fillId="0" borderId="53" xfId="0" applyFont="1" applyBorder="1" applyAlignment="1" applyProtection="1">
      <alignment vertical="center" wrapText="1"/>
      <protection locked="0"/>
    </xf>
    <xf numFmtId="3" fontId="65" fillId="3" borderId="5" xfId="0" applyNumberFormat="1" applyFont="1" applyFill="1" applyBorder="1" applyAlignment="1">
      <alignment vertical="center" wrapText="1" shrinkToFit="1"/>
    </xf>
    <xf numFmtId="0" fontId="25" fillId="0" borderId="96" xfId="0" applyFont="1" applyBorder="1" applyAlignment="1">
      <alignment vertical="center" wrapText="1"/>
    </xf>
    <xf numFmtId="3" fontId="25" fillId="0" borderId="97" xfId="0" applyNumberFormat="1" applyFont="1" applyBorder="1" applyAlignment="1">
      <alignment horizontal="right" vertical="center" wrapText="1"/>
    </xf>
    <xf numFmtId="0" fontId="25" fillId="0" borderId="98" xfId="0" applyFont="1" applyBorder="1" applyAlignment="1">
      <alignment vertical="center" wrapText="1"/>
    </xf>
    <xf numFmtId="3" fontId="25" fillId="0" borderId="99" xfId="0" applyNumberFormat="1" applyFont="1" applyBorder="1" applyAlignment="1">
      <alignment horizontal="right" vertical="center" wrapText="1"/>
    </xf>
    <xf numFmtId="0" fontId="49" fillId="0" borderId="100" xfId="0" applyFont="1" applyBorder="1" applyAlignment="1">
      <alignment vertical="center" wrapText="1"/>
    </xf>
    <xf numFmtId="3" fontId="49" fillId="0" borderId="10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67" fillId="0" borderId="0" xfId="0" applyFont="1" applyAlignment="1">
      <alignment horizontal="right"/>
    </xf>
    <xf numFmtId="0" fontId="67" fillId="0" borderId="0" xfId="0" applyFont="1"/>
    <xf numFmtId="0" fontId="52" fillId="4" borderId="107" xfId="0" applyFont="1" applyFill="1" applyBorder="1" applyAlignment="1">
      <alignment horizontal="center" vertical="center" wrapText="1" shrinkToFit="1"/>
    </xf>
    <xf numFmtId="0" fontId="52" fillId="4" borderId="108" xfId="0" applyFont="1" applyFill="1" applyBorder="1" applyAlignment="1">
      <alignment horizontal="center" vertical="center" wrapText="1" shrinkToFit="1"/>
    </xf>
    <xf numFmtId="0" fontId="52" fillId="4" borderId="104" xfId="0" applyFont="1" applyFill="1" applyBorder="1" applyAlignment="1">
      <alignment horizontal="center" vertical="center" wrapText="1" shrinkToFit="1"/>
    </xf>
    <xf numFmtId="49" fontId="82" fillId="0" borderId="24" xfId="0" applyNumberFormat="1" applyFont="1" applyBorder="1" applyAlignment="1">
      <alignment vertical="center" wrapText="1" shrinkToFit="1"/>
    </xf>
    <xf numFmtId="49" fontId="82" fillId="0" borderId="23" xfId="0" applyNumberFormat="1" applyFont="1" applyBorder="1" applyAlignment="1">
      <alignment vertical="center" wrapText="1" shrinkToFit="1"/>
    </xf>
    <xf numFmtId="3" fontId="82" fillId="0" borderId="23" xfId="0" applyNumberFormat="1" applyFont="1" applyBorder="1" applyAlignment="1">
      <alignment horizontal="right" vertical="center" wrapText="1" shrinkToFit="1"/>
    </xf>
    <xf numFmtId="3" fontId="82" fillId="0" borderId="23" xfId="0" applyNumberFormat="1" applyFont="1" applyBorder="1" applyAlignment="1">
      <alignment horizontal="center" vertical="center" wrapText="1" shrinkToFit="1"/>
    </xf>
    <xf numFmtId="3" fontId="82" fillId="0" borderId="4" xfId="0" applyNumberFormat="1" applyFont="1" applyBorder="1" applyAlignment="1">
      <alignment vertical="center" wrapText="1" shrinkToFit="1"/>
    </xf>
    <xf numFmtId="49" fontId="82" fillId="0" borderId="109" xfId="0" applyNumberFormat="1" applyFont="1" applyBorder="1" applyAlignment="1">
      <alignment vertical="center" wrapText="1" shrinkToFit="1"/>
    </xf>
    <xf numFmtId="49" fontId="82" fillId="0" borderId="110" xfId="0" applyNumberFormat="1" applyFont="1" applyBorder="1" applyAlignment="1">
      <alignment vertical="center" wrapText="1" shrinkToFit="1"/>
    </xf>
    <xf numFmtId="3" fontId="82" fillId="0" borderId="110" xfId="0" applyNumberFormat="1" applyFont="1" applyBorder="1" applyAlignment="1">
      <alignment horizontal="right" vertical="center" wrapText="1" shrinkToFit="1"/>
    </xf>
    <xf numFmtId="3" fontId="82" fillId="0" borderId="110" xfId="0" applyNumberFormat="1" applyFont="1" applyBorder="1" applyAlignment="1">
      <alignment vertical="center" wrapText="1" shrinkToFit="1"/>
    </xf>
    <xf numFmtId="3" fontId="82" fillId="0" borderId="107" xfId="0" applyNumberFormat="1" applyFont="1" applyBorder="1" applyAlignment="1">
      <alignment vertical="center" wrapText="1" shrinkToFit="1"/>
    </xf>
    <xf numFmtId="49" fontId="82" fillId="0" borderId="111" xfId="0" applyNumberFormat="1" applyFont="1" applyBorder="1" applyAlignment="1">
      <alignment vertical="center" wrapText="1" shrinkToFit="1"/>
    </xf>
    <xf numFmtId="49" fontId="82" fillId="0" borderId="112" xfId="0" applyNumberFormat="1" applyFont="1" applyBorder="1" applyAlignment="1">
      <alignment vertical="center" wrapText="1" shrinkToFit="1"/>
    </xf>
    <xf numFmtId="3" fontId="82" fillId="0" borderId="112" xfId="0" applyNumberFormat="1" applyFont="1" applyBorder="1" applyAlignment="1">
      <alignment horizontal="right" vertical="center" wrapText="1" shrinkToFit="1"/>
    </xf>
    <xf numFmtId="3" fontId="82" fillId="0" borderId="113" xfId="0" applyNumberFormat="1" applyFont="1" applyBorder="1" applyAlignment="1">
      <alignment vertical="center" wrapText="1" shrinkToFit="1"/>
    </xf>
    <xf numFmtId="49" fontId="82" fillId="0" borderId="103" xfId="0" applyNumberFormat="1" applyFont="1" applyBorder="1" applyAlignment="1">
      <alignment vertical="center" wrapText="1" shrinkToFit="1"/>
    </xf>
    <xf numFmtId="49" fontId="82" fillId="0" borderId="114" xfId="0" applyNumberFormat="1" applyFont="1" applyBorder="1" applyAlignment="1">
      <alignment vertical="center" wrapText="1" shrinkToFit="1"/>
    </xf>
    <xf numFmtId="3" fontId="82" fillId="0" borderId="104" xfId="0" applyNumberFormat="1" applyFont="1" applyBorder="1" applyAlignment="1">
      <alignment vertical="center" wrapText="1" shrinkToFit="1"/>
    </xf>
    <xf numFmtId="3" fontId="82" fillId="0" borderId="115" xfId="0" applyNumberFormat="1" applyFont="1" applyBorder="1" applyAlignment="1">
      <alignment vertical="center" wrapText="1" shrinkToFit="1"/>
    </xf>
    <xf numFmtId="3" fontId="64" fillId="14" borderId="79" xfId="0" applyNumberFormat="1" applyFont="1" applyFill="1" applyBorder="1" applyAlignment="1">
      <alignment horizontal="right" vertical="center" wrapText="1" shrinkToFit="1"/>
    </xf>
    <xf numFmtId="3" fontId="64" fillId="14" borderId="79" xfId="0" applyNumberFormat="1" applyFont="1" applyFill="1" applyBorder="1" applyAlignment="1">
      <alignment horizontal="center" vertical="center" wrapText="1" shrinkToFit="1"/>
    </xf>
    <xf numFmtId="3" fontId="64" fillId="14" borderId="5" xfId="0" applyNumberFormat="1" applyFont="1" applyFill="1" applyBorder="1" applyAlignment="1">
      <alignment vertical="center" wrapText="1" shrinkToFit="1"/>
    </xf>
    <xf numFmtId="3" fontId="64" fillId="14" borderId="47" xfId="0" applyNumberFormat="1" applyFont="1" applyFill="1" applyBorder="1" applyAlignment="1">
      <alignment horizontal="center" vertical="center" wrapText="1" shrinkToFit="1"/>
    </xf>
    <xf numFmtId="49" fontId="44" fillId="0" borderId="24" xfId="0" applyNumberFormat="1" applyFont="1" applyBorder="1" applyAlignment="1">
      <alignment horizontal="left" vertical="center" wrapText="1" shrinkToFit="1"/>
    </xf>
    <xf numFmtId="0" fontId="83" fillId="0" borderId="23" xfId="0" applyFont="1" applyBorder="1" applyAlignment="1" applyProtection="1">
      <alignment vertical="center" wrapText="1"/>
      <protection locked="0"/>
    </xf>
    <xf numFmtId="3" fontId="44" fillId="0" borderId="23" xfId="0" applyNumberFormat="1" applyFont="1" applyBorder="1" applyAlignment="1">
      <alignment horizontal="right" vertical="center" wrapText="1" shrinkToFit="1"/>
    </xf>
    <xf numFmtId="3" fontId="44" fillId="0" borderId="23" xfId="0" applyNumberFormat="1" applyFont="1" applyBorder="1" applyAlignment="1">
      <alignment horizontal="center" vertical="center" wrapText="1" shrinkToFit="1"/>
    </xf>
    <xf numFmtId="3" fontId="44" fillId="0" borderId="4" xfId="0" applyNumberFormat="1" applyFont="1" applyBorder="1" applyAlignment="1">
      <alignment vertical="center" wrapText="1" shrinkToFit="1"/>
    </xf>
    <xf numFmtId="49" fontId="44" fillId="0" borderId="42" xfId="0" applyNumberFormat="1" applyFont="1" applyBorder="1" applyAlignment="1">
      <alignment horizontal="left" vertical="center" wrapText="1" shrinkToFit="1"/>
    </xf>
    <xf numFmtId="49" fontId="44" fillId="0" borderId="41" xfId="0" applyNumberFormat="1" applyFont="1" applyBorder="1" applyAlignment="1">
      <alignment horizontal="left" vertical="center" wrapText="1" shrinkToFit="1"/>
    </xf>
    <xf numFmtId="3" fontId="44" fillId="0" borderId="41" xfId="0" applyNumberFormat="1" applyFont="1" applyBorder="1" applyAlignment="1">
      <alignment horizontal="center" vertical="center" wrapText="1" shrinkToFit="1"/>
    </xf>
    <xf numFmtId="3" fontId="44" fillId="0" borderId="20" xfId="0" applyNumberFormat="1" applyFont="1" applyBorder="1" applyAlignment="1">
      <alignment vertical="center" wrapText="1" shrinkToFit="1"/>
    </xf>
    <xf numFmtId="3" fontId="84" fillId="14" borderId="47" xfId="0" applyNumberFormat="1" applyFont="1" applyFill="1" applyBorder="1" applyAlignment="1">
      <alignment horizontal="center" vertical="center" wrapText="1" shrinkToFit="1"/>
    </xf>
    <xf numFmtId="3" fontId="84" fillId="14" borderId="5" xfId="0" applyNumberFormat="1" applyFont="1" applyFill="1" applyBorder="1" applyAlignment="1">
      <alignment vertical="center" wrapText="1" shrinkToFit="1"/>
    </xf>
    <xf numFmtId="49" fontId="82" fillId="0" borderId="104" xfId="0" applyNumberFormat="1" applyFont="1" applyBorder="1" applyAlignment="1">
      <alignment vertical="center" wrapText="1" shrinkToFit="1"/>
    </xf>
    <xf numFmtId="3" fontId="82" fillId="0" borderId="104" xfId="0" applyNumberFormat="1" applyFont="1" applyBorder="1" applyAlignment="1">
      <alignment horizontal="right" vertical="center" wrapText="1" shrinkToFit="1"/>
    </xf>
    <xf numFmtId="3" fontId="84" fillId="14" borderId="79" xfId="0" applyNumberFormat="1" applyFont="1" applyFill="1" applyBorder="1" applyAlignment="1">
      <alignment horizontal="right" vertical="center" wrapText="1" shrinkToFit="1"/>
    </xf>
    <xf numFmtId="49" fontId="84" fillId="14" borderId="46" xfId="0" applyNumberFormat="1" applyFont="1" applyFill="1" applyBorder="1" applyAlignment="1">
      <alignment vertical="center" wrapText="1" shrinkToFit="1"/>
    </xf>
    <xf numFmtId="49" fontId="84" fillId="14" borderId="47" xfId="0" applyNumberFormat="1" applyFont="1" applyFill="1" applyBorder="1" applyAlignment="1">
      <alignment vertical="center" wrapText="1" shrinkToFit="1"/>
    </xf>
    <xf numFmtId="49" fontId="84" fillId="14" borderId="21" xfId="0" applyNumberFormat="1" applyFont="1" applyFill="1" applyBorder="1" applyAlignment="1">
      <alignment vertical="center" wrapText="1" shrinkToFit="1"/>
    </xf>
    <xf numFmtId="49" fontId="84" fillId="14" borderId="22" xfId="0" applyNumberFormat="1" applyFont="1" applyFill="1" applyBorder="1" applyAlignment="1">
      <alignment vertical="center" wrapText="1" shrinkToFit="1"/>
    </xf>
    <xf numFmtId="3" fontId="43" fillId="4" borderId="22" xfId="0" applyNumberFormat="1" applyFont="1" applyFill="1" applyBorder="1" applyAlignment="1">
      <alignment horizontal="right" vertical="center"/>
    </xf>
    <xf numFmtId="3" fontId="85" fillId="4" borderId="95" xfId="0" applyNumberFormat="1" applyFont="1" applyFill="1" applyBorder="1" applyAlignment="1">
      <alignment horizontal="center" vertical="center"/>
    </xf>
    <xf numFmtId="3" fontId="85" fillId="4" borderId="5" xfId="0" applyNumberFormat="1" applyFont="1" applyFill="1" applyBorder="1" applyAlignment="1">
      <alignment vertical="center"/>
    </xf>
    <xf numFmtId="3" fontId="70" fillId="0" borderId="0" xfId="0" applyNumberFormat="1" applyFont="1"/>
    <xf numFmtId="0" fontId="87" fillId="0" borderId="0" xfId="0" applyFont="1" applyAlignment="1">
      <alignment horizontal="right"/>
    </xf>
    <xf numFmtId="3" fontId="88" fillId="0" borderId="94" xfId="0" applyNumberFormat="1" applyFont="1" applyBorder="1" applyAlignment="1">
      <alignment vertical="center" wrapText="1" shrinkToFit="1"/>
    </xf>
    <xf numFmtId="3" fontId="89" fillId="0" borderId="0" xfId="0" applyNumberFormat="1" applyFont="1"/>
    <xf numFmtId="3" fontId="64" fillId="15" borderId="79" xfId="0" applyNumberFormat="1" applyFont="1" applyFill="1" applyBorder="1" applyAlignment="1">
      <alignment horizontal="right" vertical="center" wrapText="1" shrinkToFit="1"/>
    </xf>
    <xf numFmtId="3" fontId="64" fillId="15" borderId="47" xfId="0" applyNumberFormat="1" applyFont="1" applyFill="1" applyBorder="1" applyAlignment="1">
      <alignment horizontal="center" vertical="center" wrapText="1" shrinkToFit="1"/>
    </xf>
    <xf numFmtId="3" fontId="64" fillId="15" borderId="73" xfId="0" applyNumberFormat="1" applyFont="1" applyFill="1" applyBorder="1" applyAlignment="1">
      <alignment vertical="center" wrapText="1" shrinkToFit="1"/>
    </xf>
    <xf numFmtId="3" fontId="64" fillId="15" borderId="5" xfId="0" applyNumberFormat="1" applyFont="1" applyFill="1" applyBorder="1" applyAlignment="1">
      <alignment vertical="center" wrapText="1" shrinkToFit="1"/>
    </xf>
    <xf numFmtId="49" fontId="75" fillId="0" borderId="110" xfId="0" applyNumberFormat="1" applyFont="1" applyBorder="1" applyAlignment="1">
      <alignment vertical="center" wrapText="1" shrinkToFit="1"/>
    </xf>
    <xf numFmtId="3" fontId="75" fillId="0" borderId="110" xfId="0" applyNumberFormat="1" applyFont="1" applyBorder="1" applyAlignment="1">
      <alignment horizontal="right" vertical="center" wrapText="1" shrinkToFit="1"/>
    </xf>
    <xf numFmtId="3" fontId="64" fillId="15" borderId="67" xfId="0" applyNumberFormat="1" applyFont="1" applyFill="1" applyBorder="1" applyAlignment="1">
      <alignment horizontal="right" vertical="center" wrapText="1" shrinkToFit="1"/>
    </xf>
    <xf numFmtId="3" fontId="64" fillId="15" borderId="73" xfId="0" applyNumberFormat="1" applyFont="1" applyFill="1" applyBorder="1" applyAlignment="1">
      <alignment horizontal="center" vertical="center" wrapText="1" shrinkToFit="1"/>
    </xf>
    <xf numFmtId="49" fontId="44" fillId="0" borderId="116" xfId="0" applyNumberFormat="1" applyFont="1" applyBorder="1" applyAlignment="1">
      <alignment horizontal="left" vertical="center" wrapText="1" shrinkToFit="1"/>
    </xf>
    <xf numFmtId="3" fontId="44" fillId="0" borderId="119" xfId="0" applyNumberFormat="1" applyFont="1" applyBorder="1" applyAlignment="1">
      <alignment vertical="center" wrapText="1" shrinkToFit="1"/>
    </xf>
    <xf numFmtId="3" fontId="44" fillId="0" borderId="110" xfId="0" applyNumberFormat="1" applyFont="1" applyBorder="1" applyAlignment="1">
      <alignment vertical="center" wrapText="1" shrinkToFit="1"/>
    </xf>
    <xf numFmtId="0" fontId="90" fillId="0" borderId="0" xfId="0" applyFont="1"/>
    <xf numFmtId="3" fontId="87" fillId="0" borderId="0" xfId="0" applyNumberFormat="1" applyFont="1"/>
    <xf numFmtId="3" fontId="64" fillId="15" borderId="79" xfId="0" applyNumberFormat="1" applyFont="1" applyFill="1" applyBorder="1" applyAlignment="1">
      <alignment horizontal="right"/>
    </xf>
    <xf numFmtId="3" fontId="64" fillId="15" borderId="47" xfId="0" applyNumberFormat="1" applyFont="1" applyFill="1" applyBorder="1" applyAlignment="1">
      <alignment horizontal="center"/>
    </xf>
    <xf numFmtId="3" fontId="64" fillId="15" borderId="5" xfId="0" applyNumberFormat="1" applyFont="1" applyFill="1" applyBorder="1"/>
    <xf numFmtId="3" fontId="82" fillId="0" borderId="33" xfId="0" applyNumberFormat="1" applyFont="1" applyBorder="1" applyAlignment="1">
      <alignment horizontal="center" vertical="center" wrapText="1" shrinkToFit="1"/>
    </xf>
    <xf numFmtId="3" fontId="64" fillId="15" borderId="69" xfId="0" applyNumberFormat="1" applyFont="1" applyFill="1" applyBorder="1" applyAlignment="1">
      <alignment horizontal="center" vertical="center" wrapText="1" shrinkToFit="1"/>
    </xf>
    <xf numFmtId="49" fontId="64" fillId="15" borderId="121" xfId="0" applyNumberFormat="1" applyFont="1" applyFill="1" applyBorder="1" applyAlignment="1">
      <alignment vertical="center" wrapText="1" shrinkToFit="1"/>
    </xf>
    <xf numFmtId="3" fontId="64" fillId="6" borderId="122" xfId="0" applyNumberFormat="1" applyFont="1" applyFill="1" applyBorder="1" applyAlignment="1">
      <alignment horizontal="center" vertical="center" wrapText="1" shrinkToFit="1"/>
    </xf>
    <xf numFmtId="49" fontId="64" fillId="15" borderId="114" xfId="0" applyNumberFormat="1" applyFont="1" applyFill="1" applyBorder="1" applyAlignment="1">
      <alignment vertical="center" wrapText="1" shrinkToFit="1"/>
    </xf>
    <xf numFmtId="0" fontId="49" fillId="10" borderId="122" xfId="0" applyFont="1" applyFill="1" applyBorder="1" applyAlignment="1">
      <alignment horizontal="center" vertical="center"/>
    </xf>
    <xf numFmtId="0" fontId="52" fillId="8" borderId="104" xfId="0" applyFont="1" applyFill="1" applyBorder="1" applyAlignment="1">
      <alignment horizontal="center" vertical="center" wrapText="1" shrinkToFit="1"/>
    </xf>
    <xf numFmtId="0" fontId="52" fillId="8" borderId="114" xfId="0" applyFont="1" applyFill="1" applyBorder="1" applyAlignment="1">
      <alignment horizontal="center" vertical="center" wrapText="1" shrinkToFit="1"/>
    </xf>
    <xf numFmtId="3" fontId="44" fillId="0" borderId="119" xfId="0" applyNumberFormat="1" applyFont="1" applyBorder="1" applyAlignment="1">
      <alignment horizontal="right" vertical="center" wrapText="1" shrinkToFit="1"/>
    </xf>
    <xf numFmtId="3" fontId="44" fillId="0" borderId="120" xfId="0" applyNumberFormat="1" applyFont="1" applyBorder="1" applyAlignment="1">
      <alignment horizontal="right" vertical="center" wrapText="1" shrinkToFit="1"/>
    </xf>
    <xf numFmtId="0" fontId="44" fillId="0" borderId="23" xfId="0" applyFont="1" applyBorder="1" applyAlignment="1">
      <alignment horizontal="left" vertical="center" wrapText="1" shrinkToFit="1"/>
    </xf>
    <xf numFmtId="3" fontId="44" fillId="0" borderId="25" xfId="0" applyNumberFormat="1" applyFont="1" applyBorder="1" applyAlignment="1">
      <alignment horizontal="right" vertical="center" wrapText="1" shrinkToFit="1"/>
    </xf>
    <xf numFmtId="49" fontId="44" fillId="0" borderId="112" xfId="0" applyNumberFormat="1" applyFont="1" applyFill="1" applyBorder="1" applyAlignment="1">
      <alignment vertical="center" wrapText="1" shrinkToFit="1"/>
    </xf>
    <xf numFmtId="49" fontId="75" fillId="0" borderId="110" xfId="0" applyNumberFormat="1" applyFont="1" applyFill="1" applyBorder="1" applyAlignment="1">
      <alignment vertical="center" wrapText="1" shrinkToFit="1"/>
    </xf>
    <xf numFmtId="3" fontId="75" fillId="0" borderId="122" xfId="0" applyNumberFormat="1" applyFont="1" applyFill="1" applyBorder="1" applyAlignment="1">
      <alignment vertical="center" wrapText="1" shrinkToFit="1"/>
    </xf>
    <xf numFmtId="3" fontId="75" fillId="0" borderId="124" xfId="0" applyNumberFormat="1" applyFont="1" applyFill="1" applyBorder="1" applyAlignment="1">
      <alignment vertical="center" wrapText="1" shrinkToFit="1"/>
    </xf>
    <xf numFmtId="49" fontId="75" fillId="0" borderId="112" xfId="0" applyNumberFormat="1" applyFont="1" applyFill="1" applyBorder="1" applyAlignment="1">
      <alignment vertical="center" wrapText="1" shrinkToFit="1"/>
    </xf>
    <xf numFmtId="0" fontId="26" fillId="17" borderId="120" xfId="0" applyFont="1" applyFill="1" applyBorder="1" applyAlignment="1">
      <alignment horizontal="center" vertical="center"/>
    </xf>
    <xf numFmtId="0" fontId="52" fillId="13" borderId="108" xfId="0" applyFont="1" applyFill="1" applyBorder="1" applyAlignment="1">
      <alignment horizontal="center" vertical="center" wrapText="1" shrinkToFit="1"/>
    </xf>
    <xf numFmtId="49" fontId="44" fillId="0" borderId="23" xfId="0" applyNumberFormat="1" applyFont="1" applyBorder="1" applyAlignment="1">
      <alignment horizontal="left" vertical="center" wrapText="1" shrinkToFit="1"/>
    </xf>
    <xf numFmtId="3" fontId="44" fillId="0" borderId="32" xfId="0" applyNumberFormat="1" applyFont="1" applyBorder="1" applyAlignment="1">
      <alignment horizontal="right" vertical="center" wrapText="1" shrinkToFit="1"/>
    </xf>
    <xf numFmtId="49" fontId="44" fillId="0" borderId="110" xfId="0" applyNumberFormat="1" applyFont="1" applyBorder="1" applyAlignment="1">
      <alignment horizontal="left" vertical="center" wrapText="1" shrinkToFit="1"/>
    </xf>
    <xf numFmtId="3" fontId="44" fillId="0" borderId="122" xfId="0" applyNumberFormat="1" applyFont="1" applyBorder="1" applyAlignment="1">
      <alignment horizontal="right" vertical="center" wrapText="1" shrinkToFit="1"/>
    </xf>
    <xf numFmtId="49" fontId="76" fillId="0" borderId="125" xfId="0" applyNumberFormat="1" applyFont="1" applyBorder="1" applyAlignment="1" applyProtection="1">
      <alignment vertical="center" wrapText="1" readingOrder="1"/>
      <protection locked="0"/>
    </xf>
    <xf numFmtId="3" fontId="91" fillId="0" borderId="110" xfId="0" applyNumberFormat="1" applyFont="1" applyBorder="1" applyAlignment="1" applyProtection="1">
      <alignment horizontal="right" vertical="center" wrapText="1" readingOrder="1"/>
      <protection locked="0"/>
    </xf>
    <xf numFmtId="49" fontId="44" fillId="0" borderId="112" xfId="0" applyNumberFormat="1" applyFont="1" applyBorder="1" applyAlignment="1">
      <alignment horizontal="left" vertical="center" wrapText="1" shrinkToFit="1"/>
    </xf>
    <xf numFmtId="3" fontId="44" fillId="0" borderId="37" xfId="0" applyNumberFormat="1" applyFont="1" applyBorder="1" applyAlignment="1">
      <alignment horizontal="right" vertical="center" wrapText="1" shrinkToFit="1"/>
    </xf>
    <xf numFmtId="3" fontId="64" fillId="16" borderId="69" xfId="0" applyNumberFormat="1" applyFont="1" applyFill="1" applyBorder="1" applyAlignment="1">
      <alignment horizontal="right" vertical="center" wrapText="1" shrinkToFit="1"/>
    </xf>
    <xf numFmtId="3" fontId="64" fillId="16" borderId="79" xfId="0" applyNumberFormat="1" applyFont="1" applyFill="1" applyBorder="1" applyAlignment="1">
      <alignment horizontal="right" vertical="center" wrapText="1" shrinkToFit="1"/>
    </xf>
    <xf numFmtId="3" fontId="64" fillId="16" borderId="47" xfId="0" applyNumberFormat="1" applyFont="1" applyFill="1" applyBorder="1" applyAlignment="1">
      <alignment horizontal="center" vertical="center" wrapText="1" shrinkToFit="1"/>
    </xf>
    <xf numFmtId="3" fontId="64" fillId="16" borderId="73" xfId="0" applyNumberFormat="1" applyFont="1" applyFill="1" applyBorder="1" applyAlignment="1">
      <alignment horizontal="right" vertical="center" wrapText="1" shrinkToFit="1"/>
    </xf>
    <xf numFmtId="3" fontId="44" fillId="0" borderId="36" xfId="0" applyNumberFormat="1" applyFont="1" applyBorder="1" applyAlignment="1">
      <alignment horizontal="right" vertical="center" wrapText="1" shrinkToFit="1"/>
    </xf>
    <xf numFmtId="3" fontId="44" fillId="0" borderId="121" xfId="0" applyNumberFormat="1" applyFont="1" applyBorder="1" applyAlignment="1">
      <alignment horizontal="right" vertical="center" wrapText="1" shrinkToFit="1"/>
    </xf>
    <xf numFmtId="3" fontId="44" fillId="0" borderId="110" xfId="0" applyNumberFormat="1" applyFont="1" applyBorder="1" applyAlignment="1">
      <alignment horizontal="center" vertical="center" wrapText="1" shrinkToFit="1"/>
    </xf>
    <xf numFmtId="49" fontId="44" fillId="0" borderId="121" xfId="0" applyNumberFormat="1" applyFont="1" applyBorder="1" applyAlignment="1">
      <alignment horizontal="left" vertical="center" wrapText="1" shrinkToFit="1"/>
    </xf>
    <xf numFmtId="49" fontId="44" fillId="0" borderId="109" xfId="0" applyNumberFormat="1" applyFont="1" applyBorder="1" applyAlignment="1">
      <alignment vertical="center" wrapText="1" shrinkToFit="1"/>
    </xf>
    <xf numFmtId="49" fontId="44" fillId="0" borderId="24" xfId="0" applyNumberFormat="1" applyFont="1" applyBorder="1" applyAlignment="1">
      <alignment vertical="center" wrapText="1" shrinkToFit="1"/>
    </xf>
    <xf numFmtId="49" fontId="44" fillId="0" borderId="111" xfId="0" applyNumberFormat="1" applyFont="1" applyBorder="1" applyAlignment="1">
      <alignment vertical="center" wrapText="1" shrinkToFit="1"/>
    </xf>
    <xf numFmtId="3" fontId="44" fillId="0" borderId="123" xfId="0" applyNumberFormat="1" applyFont="1" applyBorder="1" applyAlignment="1">
      <alignment horizontal="right" vertical="center" wrapText="1" shrinkToFit="1"/>
    </xf>
    <xf numFmtId="3" fontId="44" fillId="0" borderId="124" xfId="0" applyNumberFormat="1" applyFont="1" applyBorder="1" applyAlignment="1">
      <alignment horizontal="right" vertical="center" wrapText="1" shrinkToFit="1"/>
    </xf>
    <xf numFmtId="3" fontId="64" fillId="16" borderId="73" xfId="0" applyNumberFormat="1" applyFont="1" applyFill="1" applyBorder="1" applyAlignment="1">
      <alignment horizontal="center" vertical="center" wrapText="1" shrinkToFit="1"/>
    </xf>
    <xf numFmtId="49" fontId="44" fillId="0" borderId="119" xfId="0" applyNumberFormat="1" applyFont="1" applyBorder="1" applyAlignment="1">
      <alignment horizontal="left" vertical="center" wrapText="1" shrinkToFit="1"/>
    </xf>
    <xf numFmtId="3" fontId="44" fillId="0" borderId="118" xfId="0" applyNumberFormat="1" applyFont="1" applyBorder="1" applyAlignment="1">
      <alignment horizontal="right" vertical="center" wrapText="1" shrinkToFit="1"/>
    </xf>
    <xf numFmtId="3" fontId="44" fillId="0" borderId="118" xfId="0" applyNumberFormat="1" applyFont="1" applyBorder="1" applyAlignment="1">
      <alignment horizontal="center" vertical="center" wrapText="1" shrinkToFit="1"/>
    </xf>
    <xf numFmtId="3" fontId="43" fillId="18" borderId="47" xfId="0" applyNumberFormat="1" applyFont="1" applyFill="1" applyBorder="1"/>
    <xf numFmtId="3" fontId="43" fillId="18" borderId="47" xfId="0" applyNumberFormat="1" applyFont="1" applyFill="1" applyBorder="1" applyAlignment="1">
      <alignment horizontal="center"/>
    </xf>
    <xf numFmtId="3" fontId="43" fillId="18" borderId="73" xfId="0" applyNumberFormat="1" applyFont="1" applyFill="1" applyBorder="1"/>
    <xf numFmtId="49" fontId="44" fillId="0" borderId="24" xfId="0" applyNumberFormat="1" applyFont="1" applyFill="1" applyBorder="1" applyAlignment="1">
      <alignment vertical="center" wrapText="1" shrinkToFit="1"/>
    </xf>
    <xf numFmtId="49" fontId="44" fillId="0" borderId="109" xfId="0" applyNumberFormat="1" applyFont="1" applyFill="1" applyBorder="1" applyAlignment="1">
      <alignment vertical="center" wrapText="1" shrinkToFit="1"/>
    </xf>
    <xf numFmtId="49" fontId="44" fillId="0" borderId="111" xfId="0" applyNumberFormat="1" applyFont="1" applyFill="1" applyBorder="1" applyAlignment="1">
      <alignment vertical="center" wrapText="1" shrinkToFit="1"/>
    </xf>
    <xf numFmtId="3" fontId="44" fillId="0" borderId="0" xfId="0" applyNumberFormat="1" applyFont="1" applyFill="1" applyAlignment="1">
      <alignment horizontal="right" vertical="center" wrapText="1" shrinkToFit="1"/>
    </xf>
    <xf numFmtId="0" fontId="0" fillId="0" borderId="0" xfId="0" applyFill="1"/>
    <xf numFmtId="3" fontId="0" fillId="0" borderId="0" xfId="0" applyNumberFormat="1" applyFill="1"/>
    <xf numFmtId="3" fontId="92" fillId="0" borderId="0" xfId="0" applyNumberFormat="1" applyFont="1" applyFill="1"/>
    <xf numFmtId="49" fontId="44" fillId="0" borderId="32" xfId="0" applyNumberFormat="1" applyFont="1" applyFill="1" applyBorder="1" applyAlignment="1">
      <alignment horizontal="left" vertical="center" wrapText="1" shrinkToFit="1"/>
    </xf>
    <xf numFmtId="3" fontId="44" fillId="0" borderId="32" xfId="0" applyNumberFormat="1" applyFont="1" applyFill="1" applyBorder="1" applyAlignment="1">
      <alignment horizontal="right" vertical="center" wrapText="1" shrinkToFit="1"/>
    </xf>
    <xf numFmtId="49" fontId="44" fillId="0" borderId="121" xfId="0" applyNumberFormat="1" applyFont="1" applyFill="1" applyBorder="1" applyAlignment="1">
      <alignment horizontal="left" vertical="center" wrapText="1" shrinkToFit="1"/>
    </xf>
    <xf numFmtId="3" fontId="44" fillId="0" borderId="110" xfId="0" applyNumberFormat="1" applyFont="1" applyFill="1" applyBorder="1" applyAlignment="1">
      <alignment horizontal="center" vertical="center" wrapText="1" shrinkToFit="1"/>
    </xf>
    <xf numFmtId="3" fontId="44" fillId="0" borderId="122" xfId="0" applyNumberFormat="1" applyFont="1" applyFill="1" applyBorder="1" applyAlignment="1">
      <alignment horizontal="right" vertical="center" wrapText="1" shrinkToFit="1"/>
    </xf>
    <xf numFmtId="49" fontId="44" fillId="0" borderId="110" xfId="0" applyNumberFormat="1" applyFont="1" applyFill="1" applyBorder="1" applyAlignment="1">
      <alignment horizontal="left" vertical="center" wrapText="1" shrinkToFit="1"/>
    </xf>
    <xf numFmtId="0" fontId="73" fillId="10" borderId="122" xfId="0" applyFont="1" applyFill="1" applyBorder="1" applyAlignment="1">
      <alignment horizontal="center" vertical="center"/>
    </xf>
    <xf numFmtId="0" fontId="73" fillId="8" borderId="104" xfId="0" applyFont="1" applyFill="1" applyBorder="1" applyAlignment="1">
      <alignment horizontal="center" vertical="center" wrapText="1" shrinkToFit="1"/>
    </xf>
    <xf numFmtId="0" fontId="73" fillId="8" borderId="108" xfId="0" applyFont="1" applyFill="1" applyBorder="1" applyAlignment="1">
      <alignment horizontal="center" vertical="center" wrapText="1" shrinkToFit="1"/>
    </xf>
    <xf numFmtId="3" fontId="73" fillId="9" borderId="47" xfId="0" applyNumberFormat="1" applyFont="1" applyFill="1" applyBorder="1"/>
    <xf numFmtId="3" fontId="73" fillId="9" borderId="47" xfId="0" applyNumberFormat="1" applyFont="1" applyFill="1" applyBorder="1" applyAlignment="1">
      <alignment horizontal="center"/>
    </xf>
    <xf numFmtId="49" fontId="71" fillId="0" borderId="112" xfId="0" applyNumberFormat="1" applyFont="1" applyFill="1" applyBorder="1" applyAlignment="1">
      <alignment vertical="center" wrapText="1" shrinkToFit="1"/>
    </xf>
    <xf numFmtId="49" fontId="74" fillId="0" borderId="110" xfId="0" applyNumberFormat="1" applyFont="1" applyFill="1" applyBorder="1" applyAlignment="1">
      <alignment vertical="center" wrapText="1" shrinkToFit="1"/>
    </xf>
    <xf numFmtId="3" fontId="74" fillId="0" borderId="110" xfId="0" applyNumberFormat="1" applyFont="1" applyFill="1" applyBorder="1" applyAlignment="1">
      <alignment horizontal="right" vertical="center" wrapText="1" shrinkToFit="1"/>
    </xf>
    <xf numFmtId="3" fontId="74" fillId="0" borderId="110" xfId="0" applyNumberFormat="1" applyFont="1" applyFill="1" applyBorder="1" applyAlignment="1">
      <alignment vertical="center" wrapText="1" shrinkToFit="1"/>
    </xf>
    <xf numFmtId="3" fontId="74" fillId="0" borderId="23" xfId="0" applyNumberFormat="1" applyFont="1" applyFill="1" applyBorder="1" applyAlignment="1">
      <alignment horizontal="center" vertical="center" wrapText="1" shrinkToFit="1"/>
    </xf>
    <xf numFmtId="3" fontId="74" fillId="0" borderId="122" xfId="0" applyNumberFormat="1" applyFont="1" applyFill="1" applyBorder="1" applyAlignment="1">
      <alignment vertical="center" wrapText="1" shrinkToFit="1"/>
    </xf>
    <xf numFmtId="49" fontId="74" fillId="0" borderId="112" xfId="0" applyNumberFormat="1" applyFont="1" applyFill="1" applyBorder="1" applyAlignment="1">
      <alignment vertical="center" wrapText="1" shrinkToFit="1"/>
    </xf>
    <xf numFmtId="3" fontId="74" fillId="0" borderId="112" xfId="0" applyNumberFormat="1" applyFont="1" applyFill="1" applyBorder="1" applyAlignment="1">
      <alignment horizontal="right" vertical="center" wrapText="1" shrinkToFit="1"/>
    </xf>
    <xf numFmtId="3" fontId="74" fillId="0" borderId="112" xfId="0" applyNumberFormat="1" applyFont="1" applyFill="1" applyBorder="1" applyAlignment="1">
      <alignment vertical="center" wrapText="1" shrinkToFit="1"/>
    </xf>
    <xf numFmtId="3" fontId="74" fillId="0" borderId="124" xfId="0" applyNumberFormat="1" applyFont="1" applyFill="1" applyBorder="1" applyAlignment="1">
      <alignment vertical="center" wrapText="1" shrinkToFit="1"/>
    </xf>
    <xf numFmtId="0" fontId="78" fillId="17" borderId="120" xfId="0" applyFont="1" applyFill="1" applyBorder="1" applyAlignment="1">
      <alignment horizontal="center" vertical="center"/>
    </xf>
    <xf numFmtId="0" fontId="78" fillId="13" borderId="108" xfId="0" applyFont="1" applyFill="1" applyBorder="1" applyAlignment="1">
      <alignment horizontal="center" vertical="center" wrapText="1" shrinkToFit="1"/>
    </xf>
    <xf numFmtId="49" fontId="93" fillId="0" borderId="33" xfId="0" applyNumberFormat="1" applyFont="1" applyBorder="1" applyAlignment="1">
      <alignment horizontal="left" vertical="center" wrapText="1" shrinkToFit="1"/>
    </xf>
    <xf numFmtId="3" fontId="93" fillId="0" borderId="119" xfId="0" applyNumberFormat="1" applyFont="1" applyBorder="1" applyAlignment="1">
      <alignment horizontal="right" vertical="center" wrapText="1" shrinkToFit="1"/>
    </xf>
    <xf numFmtId="3" fontId="93" fillId="0" borderId="32" xfId="0" applyNumberFormat="1" applyFont="1" applyBorder="1" applyAlignment="1">
      <alignment horizontal="right" vertical="center" wrapText="1" shrinkToFit="1"/>
    </xf>
    <xf numFmtId="3" fontId="93" fillId="0" borderId="23" xfId="0" applyNumberFormat="1" applyFont="1" applyBorder="1" applyAlignment="1">
      <alignment horizontal="center" vertical="center" wrapText="1" shrinkToFit="1"/>
    </xf>
    <xf numFmtId="3" fontId="93" fillId="0" borderId="25" xfId="0" applyNumberFormat="1" applyFont="1" applyBorder="1" applyAlignment="1">
      <alignment horizontal="right" vertical="center" wrapText="1" shrinkToFit="1"/>
    </xf>
    <xf numFmtId="49" fontId="93" fillId="0" borderId="105" xfId="0" applyNumberFormat="1" applyFont="1" applyBorder="1" applyAlignment="1">
      <alignment horizontal="left" vertical="center" wrapText="1" shrinkToFit="1"/>
    </xf>
    <xf numFmtId="3" fontId="93" fillId="0" borderId="23" xfId="0" applyNumberFormat="1" applyFont="1" applyBorder="1" applyAlignment="1">
      <alignment horizontal="right" vertical="center" wrapText="1" shrinkToFit="1"/>
    </xf>
    <xf numFmtId="3" fontId="93" fillId="0" borderId="122" xfId="0" applyNumberFormat="1" applyFont="1" applyBorder="1" applyAlignment="1">
      <alignment horizontal="right" vertical="center" wrapText="1" shrinkToFit="1"/>
    </xf>
    <xf numFmtId="49" fontId="93" fillId="0" borderId="125" xfId="0" applyNumberFormat="1" applyFont="1" applyBorder="1" applyAlignment="1">
      <alignment horizontal="left" vertical="center" wrapText="1" shrinkToFit="1"/>
    </xf>
    <xf numFmtId="3" fontId="93" fillId="0" borderId="41" xfId="0" applyNumberFormat="1" applyFont="1" applyBorder="1" applyAlignment="1">
      <alignment horizontal="right" vertical="center" wrapText="1" shrinkToFit="1"/>
    </xf>
    <xf numFmtId="49" fontId="94" fillId="0" borderId="125" xfId="0" applyNumberFormat="1" applyFont="1" applyBorder="1" applyAlignment="1" applyProtection="1">
      <alignment vertical="center" wrapText="1" readingOrder="1"/>
      <protection locked="0"/>
    </xf>
    <xf numFmtId="3" fontId="93" fillId="0" borderId="121" xfId="0" applyNumberFormat="1" applyFont="1" applyBorder="1" applyAlignment="1">
      <alignment horizontal="right" vertical="center" wrapText="1" shrinkToFit="1"/>
    </xf>
    <xf numFmtId="3" fontId="95" fillId="16" borderId="69" xfId="0" applyNumberFormat="1" applyFont="1" applyFill="1" applyBorder="1" applyAlignment="1">
      <alignment horizontal="right" vertical="center" wrapText="1" shrinkToFit="1"/>
    </xf>
    <xf numFmtId="3" fontId="95" fillId="16" borderId="73" xfId="0" applyNumberFormat="1" applyFont="1" applyFill="1" applyBorder="1" applyAlignment="1">
      <alignment horizontal="right" vertical="center" wrapText="1" shrinkToFit="1"/>
    </xf>
    <xf numFmtId="3" fontId="95" fillId="16" borderId="47" xfId="0" applyNumberFormat="1" applyFont="1" applyFill="1" applyBorder="1" applyAlignment="1">
      <alignment horizontal="right" vertical="center" wrapText="1" shrinkToFit="1"/>
    </xf>
    <xf numFmtId="3" fontId="95" fillId="16" borderId="47" xfId="0" applyNumberFormat="1" applyFont="1" applyFill="1" applyBorder="1" applyAlignment="1">
      <alignment horizontal="center" vertical="center" wrapText="1" shrinkToFit="1"/>
    </xf>
    <xf numFmtId="49" fontId="93" fillId="0" borderId="23" xfId="0" applyNumberFormat="1" applyFont="1" applyBorder="1" applyAlignment="1">
      <alignment horizontal="left" vertical="center" wrapText="1" shrinkToFit="1"/>
    </xf>
    <xf numFmtId="49" fontId="93" fillId="0" borderId="112" xfId="0" applyNumberFormat="1" applyFont="1" applyBorder="1" applyAlignment="1">
      <alignment horizontal="left" vertical="center" wrapText="1" shrinkToFit="1"/>
    </xf>
    <xf numFmtId="3" fontId="93" fillId="0" borderId="37" xfId="0" applyNumberFormat="1" applyFont="1" applyBorder="1" applyAlignment="1">
      <alignment horizontal="right" vertical="center" wrapText="1" shrinkToFit="1"/>
    </xf>
    <xf numFmtId="49" fontId="93" fillId="0" borderId="110" xfId="0" applyNumberFormat="1" applyFont="1" applyBorder="1" applyAlignment="1">
      <alignment horizontal="left" vertical="center" wrapText="1" shrinkToFit="1"/>
    </xf>
    <xf numFmtId="3" fontId="93" fillId="0" borderId="110" xfId="0" applyNumberFormat="1" applyFont="1" applyBorder="1" applyAlignment="1">
      <alignment horizontal="center" vertical="center" wrapText="1" shrinkToFit="1"/>
    </xf>
    <xf numFmtId="49" fontId="93" fillId="0" borderId="121" xfId="0" applyNumberFormat="1" applyFont="1" applyBorder="1" applyAlignment="1">
      <alignment horizontal="left" vertical="center" wrapText="1" shrinkToFit="1"/>
    </xf>
    <xf numFmtId="49" fontId="93" fillId="0" borderId="109" xfId="0" applyNumberFormat="1" applyFont="1" applyBorder="1" applyAlignment="1">
      <alignment vertical="center" wrapText="1" shrinkToFit="1"/>
    </xf>
    <xf numFmtId="49" fontId="93" fillId="0" borderId="111" xfId="0" applyNumberFormat="1" applyFont="1" applyBorder="1" applyAlignment="1">
      <alignment vertical="center" wrapText="1" shrinkToFit="1"/>
    </xf>
    <xf numFmtId="3" fontId="93" fillId="0" borderId="123" xfId="0" applyNumberFormat="1" applyFont="1" applyBorder="1" applyAlignment="1">
      <alignment horizontal="right" vertical="center" wrapText="1" shrinkToFit="1"/>
    </xf>
    <xf numFmtId="3" fontId="93" fillId="0" borderId="112" xfId="0" applyNumberFormat="1" applyFont="1" applyBorder="1" applyAlignment="1">
      <alignment horizontal="right" vertical="center" wrapText="1" shrinkToFit="1"/>
    </xf>
    <xf numFmtId="3" fontId="93" fillId="0" borderId="124" xfId="0" applyNumberFormat="1" applyFont="1" applyBorder="1" applyAlignment="1">
      <alignment horizontal="right" vertical="center" wrapText="1" shrinkToFit="1"/>
    </xf>
    <xf numFmtId="49" fontId="93" fillId="0" borderId="64" xfId="0" applyNumberFormat="1" applyFont="1" applyBorder="1" applyAlignment="1">
      <alignment horizontal="left" vertical="center" wrapText="1" shrinkToFit="1"/>
    </xf>
    <xf numFmtId="49" fontId="93" fillId="0" borderId="65" xfId="0" applyNumberFormat="1" applyFont="1" applyBorder="1" applyAlignment="1">
      <alignment horizontal="left" vertical="center" wrapText="1" shrinkToFit="1"/>
    </xf>
    <xf numFmtId="3" fontId="93" fillId="0" borderId="91" xfId="0" applyNumberFormat="1" applyFont="1" applyBorder="1" applyAlignment="1">
      <alignment horizontal="right" vertical="center" wrapText="1" shrinkToFit="1"/>
    </xf>
    <xf numFmtId="3" fontId="93" fillId="0" borderId="119" xfId="0" applyNumberFormat="1" applyFont="1" applyBorder="1" applyAlignment="1">
      <alignment horizontal="center" vertical="center" wrapText="1" shrinkToFit="1"/>
    </xf>
    <xf numFmtId="3" fontId="93" fillId="0" borderId="77" xfId="0" applyNumberFormat="1" applyFont="1" applyBorder="1" applyAlignment="1">
      <alignment horizontal="right" vertical="center" wrapText="1" shrinkToFit="1"/>
    </xf>
    <xf numFmtId="49" fontId="93" fillId="0" borderId="61" xfId="0" applyNumberFormat="1" applyFont="1" applyBorder="1" applyAlignment="1">
      <alignment horizontal="left" vertical="center" wrapText="1" shrinkToFit="1"/>
    </xf>
    <xf numFmtId="49" fontId="93" fillId="0" borderId="104" xfId="0" applyNumberFormat="1" applyFont="1" applyBorder="1" applyAlignment="1">
      <alignment horizontal="left" vertical="center" wrapText="1" shrinkToFit="1"/>
    </xf>
    <xf numFmtId="3" fontId="93" fillId="0" borderId="108" xfId="0" applyNumberFormat="1" applyFont="1" applyBorder="1" applyAlignment="1">
      <alignment horizontal="right" vertical="center" wrapText="1" shrinkToFit="1"/>
    </xf>
    <xf numFmtId="3" fontId="93" fillId="0" borderId="104" xfId="0" applyNumberFormat="1" applyFont="1" applyBorder="1" applyAlignment="1">
      <alignment horizontal="right" vertical="center" wrapText="1" shrinkToFit="1"/>
    </xf>
    <xf numFmtId="3" fontId="93" fillId="0" borderId="94" xfId="0" applyNumberFormat="1" applyFont="1" applyBorder="1" applyAlignment="1">
      <alignment horizontal="center" vertical="center" wrapText="1" shrinkToFit="1"/>
    </xf>
    <xf numFmtId="3" fontId="93" fillId="0" borderId="72" xfId="0" applyNumberFormat="1" applyFont="1" applyBorder="1" applyAlignment="1">
      <alignment horizontal="right" vertical="center" wrapText="1" shrinkToFit="1"/>
    </xf>
    <xf numFmtId="3" fontId="78" fillId="18" borderId="47" xfId="0" applyNumberFormat="1" applyFont="1" applyFill="1" applyBorder="1" applyAlignment="1">
      <alignment horizontal="right" wrapText="1" shrinkToFit="1"/>
    </xf>
    <xf numFmtId="3" fontId="78" fillId="18" borderId="47" xfId="0" applyNumberFormat="1" applyFont="1" applyFill="1" applyBorder="1"/>
    <xf numFmtId="3" fontId="78" fillId="18" borderId="47" xfId="0" applyNumberFormat="1" applyFont="1" applyFill="1" applyBorder="1" applyAlignment="1">
      <alignment horizontal="center"/>
    </xf>
    <xf numFmtId="49" fontId="93" fillId="0" borderId="24" xfId="0" applyNumberFormat="1" applyFont="1" applyFill="1" applyBorder="1" applyAlignment="1">
      <alignment vertical="center" wrapText="1" shrinkToFit="1"/>
    </xf>
    <xf numFmtId="49" fontId="93" fillId="0" borderId="109" xfId="0" applyNumberFormat="1" applyFont="1" applyFill="1" applyBorder="1" applyAlignment="1">
      <alignment vertical="center" wrapText="1" shrinkToFit="1"/>
    </xf>
    <xf numFmtId="49" fontId="93" fillId="0" borderId="111" xfId="0" applyNumberFormat="1" applyFont="1" applyFill="1" applyBorder="1" applyAlignment="1">
      <alignment vertical="center" wrapText="1" shrinkToFit="1"/>
    </xf>
    <xf numFmtId="49" fontId="93" fillId="0" borderId="110" xfId="0" applyNumberFormat="1" applyFont="1" applyFill="1" applyBorder="1" applyAlignment="1">
      <alignment vertical="center" wrapText="1" shrinkToFit="1"/>
    </xf>
    <xf numFmtId="49" fontId="93" fillId="0" borderId="121" xfId="0" applyNumberFormat="1" applyFont="1" applyFill="1" applyBorder="1" applyAlignment="1">
      <alignment vertical="center" wrapText="1" shrinkToFit="1"/>
    </xf>
    <xf numFmtId="49" fontId="93" fillId="0" borderId="32" xfId="0" applyNumberFormat="1" applyFont="1" applyFill="1" applyBorder="1" applyAlignment="1">
      <alignment horizontal="left" vertical="center" wrapText="1" shrinkToFit="1"/>
    </xf>
    <xf numFmtId="3" fontId="93" fillId="0" borderId="32" xfId="0" applyNumberFormat="1" applyFont="1" applyFill="1" applyBorder="1" applyAlignment="1">
      <alignment horizontal="right" vertical="center" wrapText="1" shrinkToFit="1"/>
    </xf>
    <xf numFmtId="3" fontId="93" fillId="0" borderId="23" xfId="0" applyNumberFormat="1" applyFont="1" applyFill="1" applyBorder="1" applyAlignment="1">
      <alignment horizontal="center" vertical="center" wrapText="1" shrinkToFit="1"/>
    </xf>
    <xf numFmtId="3" fontId="93" fillId="0" borderId="25" xfId="0" applyNumberFormat="1" applyFont="1" applyFill="1" applyBorder="1" applyAlignment="1">
      <alignment horizontal="right" vertical="center" wrapText="1" shrinkToFit="1"/>
    </xf>
    <xf numFmtId="49" fontId="93" fillId="0" borderId="121" xfId="0" applyNumberFormat="1" applyFont="1" applyFill="1" applyBorder="1" applyAlignment="1">
      <alignment horizontal="left" vertical="center" wrapText="1" shrinkToFit="1"/>
    </xf>
    <xf numFmtId="3" fontId="93" fillId="0" borderId="121" xfId="0" applyNumberFormat="1" applyFont="1" applyFill="1" applyBorder="1" applyAlignment="1">
      <alignment horizontal="right" vertical="center" wrapText="1" shrinkToFit="1"/>
    </xf>
    <xf numFmtId="3" fontId="93" fillId="0" borderId="110" xfId="0" applyNumberFormat="1" applyFont="1" applyFill="1" applyBorder="1" applyAlignment="1">
      <alignment horizontal="center" vertical="center" wrapText="1" shrinkToFit="1"/>
    </xf>
    <xf numFmtId="3" fontId="93" fillId="0" borderId="122" xfId="0" applyNumberFormat="1" applyFont="1" applyFill="1" applyBorder="1" applyAlignment="1">
      <alignment horizontal="right" vertical="center" wrapText="1" shrinkToFit="1"/>
    </xf>
    <xf numFmtId="49" fontId="71" fillId="0" borderId="116" xfId="0" applyNumberFormat="1" applyFont="1" applyBorder="1" applyAlignment="1">
      <alignment horizontal="left" vertical="center" wrapText="1" shrinkToFit="1"/>
    </xf>
    <xf numFmtId="0" fontId="71" fillId="0" borderId="119" xfId="0" applyFont="1" applyBorder="1" applyAlignment="1">
      <alignment horizontal="left" vertical="center" wrapText="1" shrinkToFit="1"/>
    </xf>
    <xf numFmtId="3" fontId="71" fillId="0" borderId="119" xfId="0" applyNumberFormat="1" applyFont="1" applyBorder="1" applyAlignment="1">
      <alignment horizontal="right" vertical="center" wrapText="1" shrinkToFit="1"/>
    </xf>
    <xf numFmtId="3" fontId="71" fillId="0" borderId="120" xfId="0" applyNumberFormat="1" applyFont="1" applyFill="1" applyBorder="1" applyAlignment="1">
      <alignment horizontal="right" vertical="center" wrapText="1" shrinkToFit="1"/>
    </xf>
    <xf numFmtId="3" fontId="78" fillId="18" borderId="73" xfId="0" applyNumberFormat="1" applyFont="1" applyFill="1" applyBorder="1"/>
    <xf numFmtId="49" fontId="93" fillId="0" borderId="110" xfId="0" applyNumberFormat="1" applyFont="1" applyFill="1" applyBorder="1" applyAlignment="1">
      <alignment horizontal="left" vertical="center" wrapText="1" shrinkToFit="1"/>
    </xf>
    <xf numFmtId="49" fontId="93" fillId="0" borderId="112" xfId="0" applyNumberFormat="1" applyFont="1" applyFill="1" applyBorder="1" applyAlignment="1">
      <alignment horizontal="left" vertical="center" wrapText="1" shrinkToFit="1"/>
    </xf>
    <xf numFmtId="3" fontId="93" fillId="0" borderId="123" xfId="0" applyNumberFormat="1" applyFont="1" applyFill="1" applyBorder="1" applyAlignment="1">
      <alignment horizontal="right" vertical="center" wrapText="1" shrinkToFit="1"/>
    </xf>
    <xf numFmtId="3" fontId="93" fillId="0" borderId="124" xfId="0" applyNumberFormat="1" applyFont="1" applyFill="1" applyBorder="1" applyAlignment="1">
      <alignment horizontal="right" vertical="center" wrapText="1" shrinkToFit="1"/>
    </xf>
    <xf numFmtId="0" fontId="62" fillId="0" borderId="126" xfId="0" applyFont="1" applyBorder="1"/>
    <xf numFmtId="3" fontId="62" fillId="0" borderId="102" xfId="0" applyNumberFormat="1" applyFont="1" applyBorder="1" applyAlignment="1">
      <alignment horizontal="right"/>
    </xf>
    <xf numFmtId="3" fontId="62" fillId="0" borderId="70" xfId="0" applyNumberFormat="1" applyFont="1" applyBorder="1" applyAlignment="1">
      <alignment horizontal="right"/>
    </xf>
    <xf numFmtId="165" fontId="48" fillId="0" borderId="43" xfId="1" applyNumberFormat="1" applyFont="1" applyBorder="1" applyAlignment="1"/>
    <xf numFmtId="165" fontId="48" fillId="0" borderId="4" xfId="1" applyNumberFormat="1" applyFont="1" applyBorder="1" applyAlignment="1"/>
    <xf numFmtId="165" fontId="48" fillId="0" borderId="80" xfId="1" applyNumberFormat="1" applyFont="1" applyBorder="1" applyAlignment="1"/>
    <xf numFmtId="165" fontId="48" fillId="0" borderId="52" xfId="1" applyNumberFormat="1" applyFont="1" applyBorder="1" applyAlignment="1"/>
    <xf numFmtId="165" fontId="48" fillId="0" borderId="81" xfId="1" applyNumberFormat="1" applyFont="1" applyBorder="1" applyAlignment="1"/>
    <xf numFmtId="165" fontId="48" fillId="0" borderId="56" xfId="1" applyNumberFormat="1" applyFont="1" applyBorder="1" applyAlignment="1"/>
    <xf numFmtId="3" fontId="60" fillId="0" borderId="67" xfId="0" applyNumberFormat="1" applyFont="1" applyBorder="1" applyAlignment="1"/>
    <xf numFmtId="3" fontId="60" fillId="0" borderId="5" xfId="0" applyNumberFormat="1" applyFont="1" applyBorder="1" applyAlignment="1"/>
    <xf numFmtId="165" fontId="48" fillId="3" borderId="52" xfId="1" applyNumberFormat="1" applyFont="1" applyFill="1" applyBorder="1" applyAlignment="1"/>
    <xf numFmtId="0" fontId="0" fillId="0" borderId="52" xfId="0" applyBorder="1" applyAlignment="1"/>
    <xf numFmtId="0" fontId="0" fillId="0" borderId="56" xfId="0" applyBorder="1" applyAlignment="1"/>
    <xf numFmtId="165" fontId="48" fillId="0" borderId="20" xfId="1" applyNumberFormat="1" applyFont="1" applyBorder="1" applyAlignment="1"/>
    <xf numFmtId="165" fontId="48" fillId="0" borderId="0" xfId="1" applyNumberFormat="1" applyFont="1" applyBorder="1" applyAlignment="1">
      <alignment horizontal="right"/>
    </xf>
    <xf numFmtId="49" fontId="44" fillId="3" borderId="127" xfId="0" applyNumberFormat="1" applyFont="1" applyFill="1" applyBorder="1" applyAlignment="1">
      <alignment vertical="center" wrapText="1" shrinkToFit="1"/>
    </xf>
    <xf numFmtId="3" fontId="44" fillId="3" borderId="107" xfId="0" applyNumberFormat="1" applyFont="1" applyFill="1" applyBorder="1" applyAlignment="1">
      <alignment vertical="center" wrapText="1" shrinkToFit="1"/>
    </xf>
    <xf numFmtId="0" fontId="3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5" fillId="0" borderId="128" xfId="0" applyFont="1" applyBorder="1" applyAlignment="1">
      <alignment vertical="center" wrapText="1"/>
    </xf>
    <xf numFmtId="3" fontId="25" fillId="0" borderId="129" xfId="0" applyNumberFormat="1" applyFont="1" applyBorder="1" applyAlignment="1">
      <alignment horizontal="right" vertical="center" wrapText="1"/>
    </xf>
    <xf numFmtId="3" fontId="80" fillId="0" borderId="0" xfId="0" applyNumberFormat="1" applyFont="1"/>
    <xf numFmtId="0" fontId="16" fillId="0" borderId="130" xfId="0" applyFont="1" applyBorder="1" applyAlignment="1">
      <alignment wrapText="1"/>
    </xf>
    <xf numFmtId="3" fontId="16" fillId="0" borderId="113" xfId="0" applyNumberFormat="1" applyFont="1" applyBorder="1" applyAlignment="1">
      <alignment horizontal="right"/>
    </xf>
    <xf numFmtId="3" fontId="28" fillId="2" borderId="110" xfId="0" applyNumberFormat="1" applyFont="1" applyFill="1" applyBorder="1" applyAlignment="1">
      <alignment horizontal="right" wrapText="1"/>
    </xf>
    <xf numFmtId="3" fontId="0" fillId="0" borderId="110" xfId="0" applyNumberFormat="1" applyBorder="1" applyAlignment="1">
      <alignment horizontal="right"/>
    </xf>
    <xf numFmtId="0" fontId="39" fillId="2" borderId="131" xfId="0" applyFont="1" applyFill="1" applyBorder="1" applyAlignment="1">
      <alignment horizontal="center" wrapText="1"/>
    </xf>
    <xf numFmtId="0" fontId="39" fillId="2" borderId="132" xfId="0" applyFont="1" applyFill="1" applyBorder="1" applyAlignment="1">
      <alignment horizontal="center" wrapText="1"/>
    </xf>
    <xf numFmtId="0" fontId="39" fillId="2" borderId="133" xfId="0" applyFont="1" applyFill="1" applyBorder="1" applyAlignment="1">
      <alignment horizontal="center" wrapText="1"/>
    </xf>
    <xf numFmtId="3" fontId="42" fillId="2" borderId="31" xfId="0" applyNumberFormat="1" applyFont="1" applyFill="1" applyBorder="1" applyAlignment="1">
      <alignment horizontal="right" wrapText="1"/>
    </xf>
    <xf numFmtId="3" fontId="28" fillId="2" borderId="122" xfId="0" applyNumberFormat="1" applyFont="1" applyFill="1" applyBorder="1" applyAlignment="1">
      <alignment horizontal="right" wrapText="1"/>
    </xf>
    <xf numFmtId="3" fontId="23" fillId="2" borderId="134" xfId="0" applyNumberFormat="1" applyFont="1" applyFill="1" applyBorder="1" applyAlignment="1">
      <alignment horizontal="right" wrapText="1"/>
    </xf>
    <xf numFmtId="3" fontId="23" fillId="2" borderId="5" xfId="0" applyNumberFormat="1" applyFont="1" applyFill="1" applyBorder="1" applyAlignment="1">
      <alignment horizontal="right" wrapText="1"/>
    </xf>
    <xf numFmtId="0" fontId="39" fillId="2" borderId="111" xfId="0" applyFont="1" applyFill="1" applyBorder="1" applyAlignment="1">
      <alignment horizontal="center" wrapText="1"/>
    </xf>
    <xf numFmtId="0" fontId="39" fillId="2" borderId="112" xfId="0" applyFont="1" applyFill="1" applyBorder="1" applyAlignment="1">
      <alignment horizontal="center" wrapText="1"/>
    </xf>
    <xf numFmtId="0" fontId="39" fillId="2" borderId="124" xfId="0" applyFont="1" applyFill="1" applyBorder="1" applyAlignment="1">
      <alignment horizontal="center" wrapText="1"/>
    </xf>
    <xf numFmtId="3" fontId="51" fillId="2" borderId="21" xfId="0" applyNumberFormat="1" applyFont="1" applyFill="1" applyBorder="1" applyAlignment="1">
      <alignment horizontal="right" wrapText="1"/>
    </xf>
    <xf numFmtId="3" fontId="51" fillId="2" borderId="27" xfId="0" applyNumberFormat="1" applyFont="1" applyFill="1" applyBorder="1" applyAlignment="1">
      <alignment horizontal="right" wrapText="1"/>
    </xf>
    <xf numFmtId="3" fontId="40" fillId="2" borderId="134" xfId="0" applyNumberFormat="1" applyFont="1" applyFill="1" applyBorder="1" applyAlignment="1">
      <alignment horizontal="right" wrapText="1"/>
    </xf>
    <xf numFmtId="3" fontId="40" fillId="2" borderId="5" xfId="0" applyNumberFormat="1" applyFont="1" applyFill="1" applyBorder="1" applyAlignment="1">
      <alignment horizontal="right" wrapText="1"/>
    </xf>
    <xf numFmtId="3" fontId="54" fillId="0" borderId="134" xfId="0" applyNumberFormat="1" applyFont="1" applyBorder="1" applyAlignment="1">
      <alignment horizontal="right"/>
    </xf>
    <xf numFmtId="3" fontId="54" fillId="0" borderId="68" xfId="0" applyNumberFormat="1" applyFont="1" applyBorder="1" applyAlignment="1">
      <alignment horizontal="right"/>
    </xf>
    <xf numFmtId="3" fontId="93" fillId="0" borderId="110" xfId="0" applyNumberFormat="1" applyFont="1" applyBorder="1" applyAlignment="1">
      <alignment horizontal="right" vertical="center" wrapText="1" shrinkToFit="1"/>
    </xf>
    <xf numFmtId="49" fontId="93" fillId="0" borderId="116" xfId="0" applyNumberFormat="1" applyFont="1" applyFill="1" applyBorder="1" applyAlignment="1">
      <alignment vertical="center" wrapText="1" shrinkToFit="1"/>
    </xf>
    <xf numFmtId="49" fontId="93" fillId="0" borderId="119" xfId="0" applyNumberFormat="1" applyFont="1" applyBorder="1" applyAlignment="1">
      <alignment horizontal="left" vertical="center" wrapText="1" shrinkToFit="1"/>
    </xf>
    <xf numFmtId="3" fontId="93" fillId="0" borderId="117" xfId="0" applyNumberFormat="1" applyFont="1" applyBorder="1" applyAlignment="1">
      <alignment horizontal="right" vertical="center" wrapText="1" shrinkToFit="1"/>
    </xf>
    <xf numFmtId="3" fontId="93" fillId="0" borderId="120" xfId="0" applyNumberFormat="1" applyFont="1" applyBorder="1" applyAlignment="1">
      <alignment horizontal="right" vertical="center" wrapText="1" shrinkToFit="1"/>
    </xf>
    <xf numFmtId="3" fontId="71" fillId="0" borderId="41" xfId="0" applyNumberFormat="1" applyFont="1" applyBorder="1" applyAlignment="1">
      <alignment horizontal="right" vertical="center" wrapText="1" shrinkToFit="1"/>
    </xf>
    <xf numFmtId="3" fontId="74" fillId="0" borderId="110" xfId="0" applyNumberFormat="1" applyFont="1" applyBorder="1" applyAlignment="1">
      <alignment horizontal="right" vertical="center" wrapText="1" shrinkToFit="1"/>
    </xf>
    <xf numFmtId="3" fontId="74" fillId="0" borderId="112" xfId="0" applyNumberFormat="1" applyFont="1" applyBorder="1" applyAlignment="1">
      <alignment horizontal="right" vertical="center" wrapText="1" shrinkToFit="1"/>
    </xf>
    <xf numFmtId="49" fontId="71" fillId="0" borderId="23" xfId="0" applyNumberFormat="1" applyFont="1" applyBorder="1" applyAlignment="1">
      <alignment horizontal="left" vertical="center" wrapText="1" shrinkToFit="1"/>
    </xf>
    <xf numFmtId="3" fontId="93" fillId="0" borderId="33" xfId="0" applyNumberFormat="1" applyFont="1" applyBorder="1" applyAlignment="1">
      <alignment horizontal="right" vertical="center" wrapText="1" shrinkToFit="1"/>
    </xf>
    <xf numFmtId="3" fontId="93" fillId="0" borderId="105" xfId="0" applyNumberFormat="1" applyFont="1" applyBorder="1" applyAlignment="1">
      <alignment horizontal="right" vertical="center" wrapText="1" shrinkToFit="1"/>
    </xf>
    <xf numFmtId="3" fontId="93" fillId="0" borderId="36" xfId="0" applyNumberFormat="1" applyFont="1" applyBorder="1" applyAlignment="1">
      <alignment horizontal="right" vertical="center" wrapText="1" shrinkToFit="1"/>
    </xf>
    <xf numFmtId="0" fontId="0" fillId="0" borderId="0" xfId="0" applyBorder="1"/>
    <xf numFmtId="3" fontId="71" fillId="0" borderId="0" xfId="0" applyNumberFormat="1" applyFont="1" applyBorder="1" applyAlignment="1">
      <alignment horizontal="right" vertical="center" wrapText="1" shrinkToFit="1"/>
    </xf>
    <xf numFmtId="3" fontId="74" fillId="0" borderId="0" xfId="0" applyNumberFormat="1" applyFont="1" applyBorder="1" applyAlignment="1">
      <alignment horizontal="right" vertical="center" wrapText="1" shrinkToFit="1"/>
    </xf>
    <xf numFmtId="3" fontId="44" fillId="0" borderId="94" xfId="0" applyNumberFormat="1" applyFont="1" applyBorder="1" applyAlignment="1">
      <alignment horizontal="right" vertical="center" wrapText="1" shrinkToFit="1"/>
    </xf>
    <xf numFmtId="3" fontId="44" fillId="0" borderId="94" xfId="0" applyNumberFormat="1" applyFont="1" applyBorder="1" applyAlignment="1">
      <alignment horizontal="center" vertical="center" wrapText="1" shrinkToFit="1"/>
    </xf>
    <xf numFmtId="3" fontId="44" fillId="0" borderId="40" xfId="0" applyNumberFormat="1" applyFont="1" applyBorder="1" applyAlignment="1">
      <alignment horizontal="right" vertical="center" wrapText="1" shrinkToFit="1"/>
    </xf>
    <xf numFmtId="49" fontId="44" fillId="0" borderId="136" xfId="0" applyNumberFormat="1" applyFont="1" applyBorder="1" applyAlignment="1">
      <alignment horizontal="left" vertical="center" wrapText="1" shrinkToFit="1"/>
    </xf>
    <xf numFmtId="3" fontId="75" fillId="0" borderId="112" xfId="0" applyNumberFormat="1" applyFont="1" applyBorder="1" applyAlignment="1">
      <alignment horizontal="right" vertical="center" wrapText="1" shrinkToFit="1"/>
    </xf>
    <xf numFmtId="3" fontId="44" fillId="0" borderId="32" xfId="0" applyNumberFormat="1" applyFont="1" applyFill="1" applyBorder="1" applyAlignment="1">
      <alignment vertical="center" wrapText="1" shrinkToFit="1"/>
    </xf>
    <xf numFmtId="3" fontId="75" fillId="0" borderId="110" xfId="0" applyNumberFormat="1" applyFont="1" applyBorder="1" applyAlignment="1">
      <alignment vertical="center" wrapText="1" shrinkToFit="1"/>
    </xf>
    <xf numFmtId="3" fontId="64" fillId="15" borderId="47" xfId="0" applyNumberFormat="1" applyFont="1" applyFill="1" applyBorder="1" applyAlignment="1">
      <alignment horizontal="right" vertical="center" wrapText="1" shrinkToFit="1"/>
    </xf>
    <xf numFmtId="3" fontId="82" fillId="0" borderId="43" xfId="0" applyNumberFormat="1" applyFont="1" applyBorder="1" applyAlignment="1">
      <alignment vertical="center" wrapText="1" shrinkToFit="1"/>
    </xf>
    <xf numFmtId="3" fontId="82" fillId="0" borderId="117" xfId="0" applyNumberFormat="1" applyFont="1" applyBorder="1" applyAlignment="1">
      <alignment vertical="center" wrapText="1" shrinkToFit="1"/>
    </xf>
    <xf numFmtId="3" fontId="82" fillId="0" borderId="121" xfId="0" applyNumberFormat="1" applyFont="1" applyBorder="1" applyAlignment="1">
      <alignment vertical="center" wrapText="1" shrinkToFit="1"/>
    </xf>
    <xf numFmtId="3" fontId="82" fillId="0" borderId="114" xfId="0" applyNumberFormat="1" applyFont="1" applyBorder="1" applyAlignment="1">
      <alignment vertical="center" wrapText="1" shrinkToFit="1"/>
    </xf>
    <xf numFmtId="3" fontId="82" fillId="0" borderId="119" xfId="0" applyNumberFormat="1" applyFont="1" applyBorder="1" applyAlignment="1">
      <alignment horizontal="right" vertical="center" wrapText="1" shrinkToFit="1"/>
    </xf>
    <xf numFmtId="3" fontId="82" fillId="0" borderId="32" xfId="0" applyNumberFormat="1" applyFont="1" applyBorder="1" applyAlignment="1">
      <alignment vertical="center" wrapText="1" shrinkToFit="1"/>
    </xf>
    <xf numFmtId="3" fontId="82" fillId="0" borderId="119" xfId="0" applyNumberFormat="1" applyFont="1" applyBorder="1" applyAlignment="1">
      <alignment vertical="center" wrapText="1" shrinkToFit="1"/>
    </xf>
    <xf numFmtId="3" fontId="44" fillId="0" borderId="32" xfId="0" applyNumberFormat="1" applyFont="1" applyBorder="1" applyAlignment="1">
      <alignment vertical="center" wrapText="1" shrinkToFit="1"/>
    </xf>
    <xf numFmtId="3" fontId="64" fillId="15" borderId="110" xfId="0" applyNumberFormat="1" applyFont="1" applyFill="1" applyBorder="1" applyAlignment="1">
      <alignment vertical="center"/>
    </xf>
    <xf numFmtId="3" fontId="64" fillId="15" borderId="110" xfId="0" applyNumberFormat="1" applyFont="1" applyFill="1" applyBorder="1" applyAlignment="1">
      <alignment horizontal="right" vertical="center" wrapText="1" shrinkToFit="1"/>
    </xf>
    <xf numFmtId="3" fontId="64" fillId="6" borderId="114" xfId="0" applyNumberFormat="1" applyFont="1" applyFill="1" applyBorder="1" applyAlignment="1">
      <alignment vertical="center" wrapText="1" shrinkToFit="1"/>
    </xf>
    <xf numFmtId="3" fontId="71" fillId="0" borderId="32" xfId="0" applyNumberFormat="1" applyFont="1" applyFill="1" applyBorder="1" applyAlignment="1">
      <alignment vertical="center" wrapText="1" shrinkToFit="1"/>
    </xf>
    <xf numFmtId="3" fontId="71" fillId="0" borderId="119" xfId="0" applyNumberFormat="1" applyFont="1" applyBorder="1" applyAlignment="1">
      <alignment vertical="center" wrapText="1" shrinkToFit="1"/>
    </xf>
    <xf numFmtId="3" fontId="71" fillId="0" borderId="32" xfId="0" applyNumberFormat="1" applyFont="1" applyFill="1" applyBorder="1" applyAlignment="1">
      <alignment horizontal="right" vertical="center" wrapText="1" shrinkToFit="1"/>
    </xf>
    <xf numFmtId="3" fontId="71" fillId="0" borderId="104" xfId="0" applyNumberFormat="1" applyFont="1" applyBorder="1" applyAlignment="1">
      <alignment horizontal="right" vertical="center" wrapText="1" shrinkToFit="1"/>
    </xf>
    <xf numFmtId="3" fontId="93" fillId="0" borderId="65" xfId="0" applyNumberFormat="1" applyFont="1" applyBorder="1" applyAlignment="1">
      <alignment horizontal="right" vertical="center" wrapText="1" shrinkToFit="1"/>
    </xf>
    <xf numFmtId="3" fontId="71" fillId="0" borderId="41" xfId="0" applyNumberFormat="1" applyFont="1" applyBorder="1" applyAlignment="1">
      <alignment vertical="center" wrapText="1" shrinkToFit="1"/>
    </xf>
    <xf numFmtId="3" fontId="74" fillId="0" borderId="110" xfId="0" applyNumberFormat="1" applyFont="1" applyBorder="1" applyAlignment="1">
      <alignment vertical="center" wrapText="1" shrinkToFit="1"/>
    </xf>
    <xf numFmtId="3" fontId="74" fillId="0" borderId="104" xfId="0" applyNumberFormat="1" applyFont="1" applyBorder="1" applyAlignment="1">
      <alignment vertical="center" wrapText="1" shrinkToFit="1"/>
    </xf>
    <xf numFmtId="3" fontId="71" fillId="0" borderId="36" xfId="0" applyNumberFormat="1" applyFont="1" applyBorder="1" applyAlignment="1">
      <alignment horizontal="right" vertical="center" wrapText="1" shrinkToFit="1"/>
    </xf>
    <xf numFmtId="0" fontId="71" fillId="0" borderId="119" xfId="0" applyFont="1" applyBorder="1" applyAlignment="1">
      <alignment horizontal="right" vertical="center" wrapText="1" shrinkToFit="1"/>
    </xf>
    <xf numFmtId="0" fontId="71" fillId="0" borderId="23" xfId="0" applyFont="1" applyBorder="1" applyAlignment="1">
      <alignment horizontal="right" vertical="center" wrapText="1" shrinkToFit="1"/>
    </xf>
    <xf numFmtId="3" fontId="93" fillId="0" borderId="90" xfId="0" applyNumberFormat="1" applyFont="1" applyBorder="1" applyAlignment="1">
      <alignment horizontal="right" vertical="center" wrapText="1" shrinkToFit="1"/>
    </xf>
    <xf numFmtId="3" fontId="95" fillId="16" borderId="68" xfId="0" applyNumberFormat="1" applyFont="1" applyFill="1" applyBorder="1" applyAlignment="1">
      <alignment horizontal="right" vertical="center" wrapText="1" shrinkToFit="1"/>
    </xf>
    <xf numFmtId="3" fontId="95" fillId="16" borderId="79" xfId="0" applyNumberFormat="1" applyFont="1" applyFill="1" applyBorder="1" applyAlignment="1">
      <alignment horizontal="right" vertical="center" wrapText="1" shrinkToFit="1"/>
    </xf>
    <xf numFmtId="3" fontId="95" fillId="16" borderId="138" xfId="0" applyNumberFormat="1" applyFont="1" applyFill="1" applyBorder="1" applyAlignment="1">
      <alignment horizontal="right" vertical="center" wrapText="1" shrinkToFit="1"/>
    </xf>
    <xf numFmtId="3" fontId="95" fillId="16" borderId="79" xfId="0" applyNumberFormat="1" applyFont="1" applyFill="1" applyBorder="1" applyAlignment="1">
      <alignment horizontal="center" vertical="center" wrapText="1" shrinkToFit="1"/>
    </xf>
    <xf numFmtId="3" fontId="43" fillId="5" borderId="134" xfId="0" applyNumberFormat="1" applyFont="1" applyFill="1" applyBorder="1"/>
    <xf numFmtId="3" fontId="43" fillId="5" borderId="47" xfId="0" applyNumberFormat="1" applyFont="1" applyFill="1" applyBorder="1"/>
    <xf numFmtId="3" fontId="43" fillId="5" borderId="68" xfId="0" applyNumberFormat="1" applyFont="1" applyFill="1" applyBorder="1" applyAlignment="1">
      <alignment horizontal="center"/>
    </xf>
    <xf numFmtId="3" fontId="84" fillId="14" borderId="79" xfId="0" applyNumberFormat="1" applyFont="1" applyFill="1" applyBorder="1" applyAlignment="1">
      <alignment horizontal="center" vertical="center" wrapText="1" shrinkToFit="1"/>
    </xf>
    <xf numFmtId="3" fontId="44" fillId="0" borderId="36" xfId="0" applyNumberFormat="1" applyFont="1" applyBorder="1" applyAlignment="1">
      <alignment vertical="center" wrapText="1" shrinkToFit="1"/>
    </xf>
    <xf numFmtId="3" fontId="82" fillId="0" borderId="123" xfId="0" applyNumberFormat="1" applyFont="1" applyBorder="1" applyAlignment="1">
      <alignment vertical="center" wrapText="1" shrinkToFit="1"/>
    </xf>
    <xf numFmtId="3" fontId="28" fillId="2" borderId="121" xfId="0" applyNumberFormat="1" applyFont="1" applyFill="1" applyBorder="1" applyAlignment="1">
      <alignment horizontal="right" wrapText="1"/>
    </xf>
    <xf numFmtId="3" fontId="28" fillId="2" borderId="137" xfId="0" applyNumberFormat="1" applyFont="1" applyFill="1" applyBorder="1" applyAlignment="1">
      <alignment horizontal="right" wrapText="1"/>
    </xf>
    <xf numFmtId="3" fontId="28" fillId="2" borderId="117" xfId="0" applyNumberFormat="1" applyFont="1" applyFill="1" applyBorder="1" applyAlignment="1">
      <alignment horizontal="right" wrapText="1"/>
    </xf>
    <xf numFmtId="3" fontId="23" fillId="2" borderId="121" xfId="0" applyNumberFormat="1" applyFont="1" applyFill="1" applyBorder="1" applyAlignment="1">
      <alignment horizontal="right" wrapText="1"/>
    </xf>
    <xf numFmtId="3" fontId="21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14" fontId="79" fillId="0" borderId="0" xfId="0" applyNumberFormat="1" applyFont="1" applyAlignment="1">
      <alignment horizontal="right" vertical="top" wrapText="1"/>
    </xf>
    <xf numFmtId="0" fontId="79" fillId="0" borderId="0" xfId="0" applyFont="1" applyAlignment="1">
      <alignment horizontal="right" vertical="top" wrapText="1"/>
    </xf>
    <xf numFmtId="0" fontId="24" fillId="0" borderId="0" xfId="0" applyFont="1" applyAlignment="1">
      <alignment horizontal="center" vertical="top" wrapText="1"/>
    </xf>
    <xf numFmtId="3" fontId="14" fillId="0" borderId="0" xfId="0" applyNumberFormat="1" applyFont="1" applyAlignment="1">
      <alignment horizontal="center"/>
    </xf>
    <xf numFmtId="0" fontId="58" fillId="0" borderId="134" xfId="0" applyFont="1" applyBorder="1"/>
    <xf numFmtId="0" fontId="58" fillId="0" borderId="139" xfId="2" applyFont="1" applyBorder="1" applyAlignment="1">
      <alignment horizontal="center" wrapText="1"/>
    </xf>
    <xf numFmtId="0" fontId="58" fillId="0" borderId="24" xfId="0" applyFont="1" applyBorder="1"/>
    <xf numFmtId="0" fontId="58" fillId="0" borderId="23" xfId="2" applyFont="1" applyBorder="1" applyAlignment="1">
      <alignment horizontal="left" wrapText="1"/>
    </xf>
    <xf numFmtId="3" fontId="58" fillId="0" borderId="23" xfId="2" applyNumberFormat="1" applyFont="1" applyBorder="1" applyAlignment="1">
      <alignment horizontal="center" wrapText="1"/>
    </xf>
    <xf numFmtId="49" fontId="18" fillId="0" borderId="50" xfId="0" applyNumberFormat="1" applyFont="1" applyBorder="1" applyAlignment="1">
      <alignment horizontal="right"/>
    </xf>
    <xf numFmtId="49" fontId="18" fillId="0" borderId="51" xfId="2" applyNumberFormat="1" applyFont="1" applyBorder="1" applyAlignment="1">
      <alignment horizontal="justify" wrapText="1"/>
    </xf>
    <xf numFmtId="3" fontId="18" fillId="0" borderId="51" xfId="2" applyNumberFormat="1" applyFont="1" applyBorder="1" applyAlignment="1">
      <alignment horizontal="right" wrapText="1"/>
    </xf>
    <xf numFmtId="3" fontId="18" fillId="3" borderId="51" xfId="2" applyNumberFormat="1" applyFont="1" applyFill="1" applyBorder="1" applyAlignment="1">
      <alignment horizontal="right" wrapText="1"/>
    </xf>
    <xf numFmtId="49" fontId="58" fillId="0" borderId="50" xfId="0" applyNumberFormat="1" applyFont="1" applyBorder="1"/>
    <xf numFmtId="49" fontId="58" fillId="0" borderId="51" xfId="2" applyNumberFormat="1" applyFont="1" applyBorder="1" applyAlignment="1">
      <alignment horizontal="justify" wrapText="1"/>
    </xf>
    <xf numFmtId="49" fontId="58" fillId="0" borderId="51" xfId="2" applyNumberFormat="1" applyFont="1" applyBorder="1"/>
    <xf numFmtId="0" fontId="58" fillId="0" borderId="51" xfId="2" applyFont="1" applyBorder="1"/>
    <xf numFmtId="0" fontId="18" fillId="0" borderId="51" xfId="2" applyFont="1" applyBorder="1"/>
    <xf numFmtId="49" fontId="18" fillId="0" borderId="51" xfId="2" applyNumberFormat="1" applyFont="1" applyBorder="1"/>
    <xf numFmtId="0" fontId="18" fillId="0" borderId="51" xfId="0" applyFont="1" applyBorder="1"/>
    <xf numFmtId="49" fontId="18" fillId="0" borderId="61" xfId="0" applyNumberFormat="1" applyFont="1" applyBorder="1" applyAlignment="1">
      <alignment horizontal="right"/>
    </xf>
    <xf numFmtId="0" fontId="18" fillId="0" borderId="49" xfId="0" applyFont="1" applyBorder="1"/>
    <xf numFmtId="0" fontId="11" fillId="0" borderId="0" xfId="0" applyFont="1" applyAlignment="1"/>
    <xf numFmtId="0" fontId="52" fillId="8" borderId="104" xfId="0" applyFont="1" applyFill="1" applyBorder="1" applyAlignment="1">
      <alignment horizontal="center" vertical="center" wrapText="1" shrinkToFit="1"/>
    </xf>
    <xf numFmtId="0" fontId="52" fillId="13" borderId="104" xfId="0" applyFont="1" applyFill="1" applyBorder="1" applyAlignment="1">
      <alignment horizontal="center" vertical="center" wrapText="1" shrinkToFit="1"/>
    </xf>
    <xf numFmtId="0" fontId="73" fillId="8" borderId="104" xfId="0" applyFont="1" applyFill="1" applyBorder="1" applyAlignment="1">
      <alignment horizontal="center" vertical="center" wrapText="1" shrinkToFit="1"/>
    </xf>
    <xf numFmtId="0" fontId="78" fillId="13" borderId="104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/>
    </xf>
    <xf numFmtId="0" fontId="26" fillId="0" borderId="109" xfId="0" applyFont="1" applyBorder="1" applyAlignment="1">
      <alignment horizontal="center" vertical="top" wrapText="1"/>
    </xf>
    <xf numFmtId="0" fontId="26" fillId="0" borderId="110" xfId="0" applyFont="1" applyBorder="1" applyAlignment="1">
      <alignment horizontal="center" vertical="top" wrapText="1"/>
    </xf>
    <xf numFmtId="0" fontId="26" fillId="0" borderId="122" xfId="0" applyFont="1" applyBorder="1" applyAlignment="1">
      <alignment vertical="top" wrapText="1"/>
    </xf>
    <xf numFmtId="0" fontId="29" fillId="0" borderId="110" xfId="0" applyFont="1" applyBorder="1" applyAlignment="1">
      <alignment horizontal="center" vertical="top" wrapText="1"/>
    </xf>
    <xf numFmtId="0" fontId="29" fillId="3" borderId="122" xfId="0" applyFont="1" applyFill="1" applyBorder="1"/>
    <xf numFmtId="0" fontId="29" fillId="3" borderId="122" xfId="0" applyFont="1" applyFill="1" applyBorder="1" applyAlignment="1">
      <alignment vertical="top" wrapText="1"/>
    </xf>
    <xf numFmtId="0" fontId="29" fillId="3" borderId="122" xfId="0" applyFont="1" applyFill="1" applyBorder="1" applyAlignment="1">
      <alignment wrapText="1"/>
    </xf>
    <xf numFmtId="0" fontId="52" fillId="13" borderId="135" xfId="0" applyFont="1" applyFill="1" applyBorder="1" applyAlignment="1">
      <alignment horizontal="center" vertical="center" wrapText="1" shrinkToFit="1"/>
    </xf>
    <xf numFmtId="0" fontId="73" fillId="8" borderId="135" xfId="0" applyFont="1" applyFill="1" applyBorder="1" applyAlignment="1">
      <alignment horizontal="center" vertical="center" wrapText="1" shrinkToFit="1"/>
    </xf>
    <xf numFmtId="0" fontId="78" fillId="13" borderId="135" xfId="0" applyFont="1" applyFill="1" applyBorder="1" applyAlignment="1">
      <alignment horizontal="center" vertical="center" wrapText="1" shrinkToFit="1"/>
    </xf>
    <xf numFmtId="3" fontId="73" fillId="9" borderId="138" xfId="0" applyNumberFormat="1" applyFont="1" applyFill="1" applyBorder="1" applyAlignment="1">
      <alignment horizontal="right"/>
    </xf>
    <xf numFmtId="3" fontId="73" fillId="9" borderId="138" xfId="0" applyNumberFormat="1" applyFont="1" applyFill="1" applyBorder="1"/>
    <xf numFmtId="3" fontId="73" fillId="9" borderId="138" xfId="0" applyNumberFormat="1" applyFont="1" applyFill="1" applyBorder="1" applyAlignment="1">
      <alignment horizontal="center"/>
    </xf>
    <xf numFmtId="165" fontId="48" fillId="0" borderId="106" xfId="1" applyNumberFormat="1" applyFont="1" applyBorder="1" applyAlignment="1"/>
    <xf numFmtId="165" fontId="48" fillId="0" borderId="107" xfId="1" applyNumberFormat="1" applyFont="1" applyBorder="1" applyAlignment="1"/>
    <xf numFmtId="3" fontId="61" fillId="0" borderId="107" xfId="3" applyNumberFormat="1" applyFont="1" applyBorder="1"/>
    <xf numFmtId="3" fontId="44" fillId="0" borderId="110" xfId="0" applyNumberFormat="1" applyFont="1" applyBorder="1" applyAlignment="1">
      <alignment horizontal="right" vertical="top" wrapText="1"/>
    </xf>
    <xf numFmtId="0" fontId="48" fillId="0" borderId="110" xfId="0" applyFont="1" applyBorder="1" applyAlignment="1">
      <alignment horizontal="right"/>
    </xf>
    <xf numFmtId="0" fontId="48" fillId="0" borderId="122" xfId="0" applyFont="1" applyBorder="1" applyAlignment="1">
      <alignment horizontal="right"/>
    </xf>
    <xf numFmtId="0" fontId="48" fillId="0" borderId="109" xfId="0" applyFont="1" applyBorder="1" applyAlignment="1">
      <alignment horizontal="right"/>
    </xf>
    <xf numFmtId="0" fontId="29" fillId="0" borderId="106" xfId="0" applyFont="1" applyBorder="1" applyAlignment="1">
      <alignment horizontal="center" vertical="top" wrapText="1"/>
    </xf>
    <xf numFmtId="3" fontId="44" fillId="0" borderId="107" xfId="0" applyNumberFormat="1" applyFont="1" applyBorder="1" applyAlignment="1">
      <alignment horizontal="right" wrapText="1"/>
    </xf>
    <xf numFmtId="3" fontId="48" fillId="0" borderId="110" xfId="0" applyNumberFormat="1" applyFont="1" applyBorder="1" applyAlignment="1">
      <alignment horizontal="right"/>
    </xf>
    <xf numFmtId="3" fontId="48" fillId="0" borderId="109" xfId="0" applyNumberFormat="1" applyFont="1" applyBorder="1" applyAlignment="1">
      <alignment horizontal="right"/>
    </xf>
    <xf numFmtId="3" fontId="48" fillId="0" borderId="122" xfId="0" applyNumberFormat="1" applyFont="1" applyBorder="1" applyAlignment="1">
      <alignment horizontal="right"/>
    </xf>
    <xf numFmtId="3" fontId="28" fillId="2" borderId="106" xfId="0" applyNumberFormat="1" applyFont="1" applyFill="1" applyBorder="1" applyAlignment="1">
      <alignment horizontal="right" wrapText="1"/>
    </xf>
    <xf numFmtId="3" fontId="40" fillId="2" borderId="121" xfId="0" applyNumberFormat="1" applyFont="1" applyFill="1" applyBorder="1" applyAlignment="1">
      <alignment horizontal="right" wrapText="1"/>
    </xf>
    <xf numFmtId="3" fontId="23" fillId="2" borderId="106" xfId="0" applyNumberFormat="1" applyFont="1" applyFill="1" applyBorder="1" applyAlignment="1">
      <alignment horizontal="right" wrapText="1"/>
    </xf>
    <xf numFmtId="3" fontId="22" fillId="0" borderId="102" xfId="3" applyNumberFormat="1" applyFont="1" applyBorder="1" applyAlignment="1">
      <alignment horizontal="right"/>
    </xf>
    <xf numFmtId="3" fontId="22" fillId="0" borderId="107" xfId="3" applyNumberFormat="1" applyFont="1" applyBorder="1" applyAlignment="1">
      <alignment horizontal="right"/>
    </xf>
    <xf numFmtId="3" fontId="42" fillId="2" borderId="144" xfId="0" applyNumberFormat="1" applyFont="1" applyFill="1" applyBorder="1" applyAlignment="1">
      <alignment horizontal="right" wrapText="1"/>
    </xf>
    <xf numFmtId="3" fontId="23" fillId="2" borderId="119" xfId="0" applyNumberFormat="1" applyFont="1" applyFill="1" applyBorder="1" applyAlignment="1">
      <alignment horizontal="right" wrapText="1"/>
    </xf>
    <xf numFmtId="3" fontId="56" fillId="0" borderId="82" xfId="0" applyNumberFormat="1" applyFont="1" applyBorder="1" applyAlignment="1">
      <alignment wrapText="1"/>
    </xf>
    <xf numFmtId="3" fontId="22" fillId="0" borderId="130" xfId="0" applyNumberFormat="1" applyFont="1" applyBorder="1" applyAlignment="1">
      <alignment horizontal="right"/>
    </xf>
    <xf numFmtId="3" fontId="16" fillId="0" borderId="113" xfId="0" applyNumberFormat="1" applyFont="1" applyFill="1" applyBorder="1" applyAlignment="1">
      <alignment horizontal="right"/>
    </xf>
    <xf numFmtId="0" fontId="78" fillId="13" borderId="104" xfId="0" applyFont="1" applyFill="1" applyBorder="1" applyAlignment="1">
      <alignment horizontal="center" vertical="center" wrapText="1" shrinkToFit="1"/>
    </xf>
    <xf numFmtId="49" fontId="93" fillId="0" borderId="21" xfId="0" applyNumberFormat="1" applyFont="1" applyFill="1" applyBorder="1" applyAlignment="1">
      <alignment vertical="center" wrapText="1" shrinkToFit="1"/>
    </xf>
    <xf numFmtId="49" fontId="93" fillId="0" borderId="36" xfId="0" applyNumberFormat="1" applyFont="1" applyBorder="1" applyAlignment="1">
      <alignment horizontal="left" vertical="center" wrapText="1" shrinkToFit="1"/>
    </xf>
    <xf numFmtId="3" fontId="93" fillId="0" borderId="22" xfId="0" applyNumberFormat="1" applyFont="1" applyBorder="1" applyAlignment="1">
      <alignment horizontal="right" vertical="center" wrapText="1" shrinkToFit="1"/>
    </xf>
    <xf numFmtId="3" fontId="93" fillId="0" borderId="36" xfId="0" applyNumberFormat="1" applyFont="1" applyBorder="1" applyAlignment="1">
      <alignment horizontal="center" vertical="center" wrapText="1" shrinkToFit="1"/>
    </xf>
    <xf numFmtId="3" fontId="93" fillId="0" borderId="38" xfId="0" applyNumberFormat="1" applyFont="1" applyBorder="1" applyAlignment="1">
      <alignment horizontal="right" vertical="center" wrapText="1" shrinkToFit="1"/>
    </xf>
    <xf numFmtId="3" fontId="80" fillId="0" borderId="0" xfId="0" applyNumberFormat="1" applyFont="1" applyFill="1"/>
    <xf numFmtId="0" fontId="52" fillId="4" borderId="104" xfId="0" applyFont="1" applyFill="1" applyBorder="1" applyAlignment="1">
      <alignment horizontal="center" vertical="center" wrapText="1" shrinkToFit="1"/>
    </xf>
    <xf numFmtId="0" fontId="52" fillId="4" borderId="135" xfId="0" applyFont="1" applyFill="1" applyBorder="1" applyAlignment="1">
      <alignment horizontal="center" vertical="center" wrapText="1" shrinkToFit="1"/>
    </xf>
    <xf numFmtId="3" fontId="82" fillId="0" borderId="22" xfId="0" applyNumberFormat="1" applyFont="1" applyBorder="1" applyAlignment="1">
      <alignment vertical="center" wrapText="1" shrinkToFit="1"/>
    </xf>
    <xf numFmtId="3" fontId="82" fillId="0" borderId="36" xfId="0" applyNumberFormat="1" applyFont="1" applyBorder="1" applyAlignment="1">
      <alignment horizontal="center" vertical="center" wrapText="1" shrinkToFit="1"/>
    </xf>
    <xf numFmtId="3" fontId="93" fillId="0" borderId="41" xfId="0" applyNumberFormat="1" applyFont="1" applyBorder="1" applyAlignment="1">
      <alignment horizontal="center" vertical="center" wrapText="1" shrinkToFit="1"/>
    </xf>
    <xf numFmtId="3" fontId="94" fillId="0" borderId="112" xfId="0" applyNumberFormat="1" applyFont="1" applyBorder="1" applyAlignment="1" applyProtection="1">
      <alignment horizontal="right" vertical="center" wrapText="1" readingOrder="1"/>
      <protection locked="0"/>
    </xf>
    <xf numFmtId="3" fontId="93" fillId="0" borderId="125" xfId="0" applyNumberFormat="1" applyFont="1" applyBorder="1" applyAlignment="1">
      <alignment horizontal="right" vertical="center" wrapText="1" shrinkToFit="1"/>
    </xf>
    <xf numFmtId="49" fontId="93" fillId="0" borderId="61" xfId="0" applyNumberFormat="1" applyFont="1" applyFill="1" applyBorder="1" applyAlignment="1">
      <alignment vertical="center" wrapText="1" shrinkToFit="1"/>
    </xf>
    <xf numFmtId="49" fontId="94" fillId="0" borderId="88" xfId="0" applyNumberFormat="1" applyFont="1" applyBorder="1" applyAlignment="1" applyProtection="1">
      <alignment vertical="center" wrapText="1" readingOrder="1"/>
      <protection locked="0"/>
    </xf>
    <xf numFmtId="3" fontId="94" fillId="0" borderId="88" xfId="0" applyNumberFormat="1" applyFont="1" applyBorder="1" applyAlignment="1" applyProtection="1">
      <alignment horizontal="right" vertical="center" wrapText="1" readingOrder="1"/>
      <protection locked="0"/>
    </xf>
    <xf numFmtId="3" fontId="93" fillId="0" borderId="88" xfId="0" applyNumberFormat="1" applyFont="1" applyBorder="1" applyAlignment="1">
      <alignment horizontal="right" vertical="center" wrapText="1" shrinkToFit="1"/>
    </xf>
    <xf numFmtId="3" fontId="93" fillId="0" borderId="49" xfId="0" applyNumberFormat="1" applyFont="1" applyBorder="1" applyAlignment="1">
      <alignment horizontal="right" vertical="center" wrapText="1" shrinkToFit="1"/>
    </xf>
    <xf numFmtId="3" fontId="93" fillId="0" borderId="49" xfId="0" applyNumberFormat="1" applyFont="1" applyBorder="1" applyAlignment="1">
      <alignment horizontal="center" vertical="center" wrapText="1" shrinkToFit="1"/>
    </xf>
    <xf numFmtId="3" fontId="44" fillId="0" borderId="33" xfId="0" applyNumberFormat="1" applyFont="1" applyBorder="1" applyAlignment="1">
      <alignment horizontal="right" vertical="center" wrapText="1" shrinkToFit="1"/>
    </xf>
    <xf numFmtId="3" fontId="44" fillId="0" borderId="33" xfId="0" applyNumberFormat="1" applyFont="1" applyBorder="1" applyAlignment="1">
      <alignment horizontal="center" vertical="center" wrapText="1" shrinkToFit="1"/>
    </xf>
    <xf numFmtId="3" fontId="44" fillId="0" borderId="110" xfId="0" applyNumberFormat="1" applyFont="1" applyBorder="1" applyAlignment="1">
      <alignment horizontal="right" vertical="center" wrapText="1" shrinkToFit="1"/>
    </xf>
    <xf numFmtId="3" fontId="64" fillId="16" borderId="138" xfId="0" applyNumberFormat="1" applyFont="1" applyFill="1" applyBorder="1" applyAlignment="1">
      <alignment horizontal="center" vertical="center" wrapText="1" shrinkToFit="1"/>
    </xf>
    <xf numFmtId="3" fontId="64" fillId="16" borderId="138" xfId="0" applyNumberFormat="1" applyFont="1" applyFill="1" applyBorder="1" applyAlignment="1">
      <alignment horizontal="right" vertical="center" wrapText="1" shrinkToFit="1"/>
    </xf>
    <xf numFmtId="3" fontId="64" fillId="16" borderId="68" xfId="0" applyNumberFormat="1" applyFont="1" applyFill="1" applyBorder="1" applyAlignment="1">
      <alignment horizontal="right" vertical="center" wrapText="1" shrinkToFit="1"/>
    </xf>
    <xf numFmtId="3" fontId="44" fillId="0" borderId="58" xfId="0" applyNumberFormat="1" applyFont="1" applyBorder="1" applyAlignment="1">
      <alignment horizontal="right" vertical="center" wrapText="1" shrinkToFit="1"/>
    </xf>
    <xf numFmtId="3" fontId="64" fillId="16" borderId="139" xfId="0" applyNumberFormat="1" applyFont="1" applyFill="1" applyBorder="1" applyAlignment="1">
      <alignment horizontal="right" vertical="center" wrapText="1" shrinkToFit="1"/>
    </xf>
    <xf numFmtId="3" fontId="44" fillId="0" borderId="112" xfId="0" applyNumberFormat="1" applyFont="1" applyBorder="1" applyAlignment="1">
      <alignment horizontal="right" vertical="center" wrapText="1" shrinkToFit="1"/>
    </xf>
    <xf numFmtId="3" fontId="43" fillId="9" borderId="68" xfId="0" applyNumberFormat="1" applyFont="1" applyFill="1" applyBorder="1"/>
    <xf numFmtId="3" fontId="43" fillId="9" borderId="139" xfId="0" applyNumberFormat="1" applyFont="1" applyFill="1" applyBorder="1"/>
    <xf numFmtId="3" fontId="43" fillId="9" borderId="79" xfId="0" applyNumberFormat="1" applyFont="1" applyFill="1" applyBorder="1" applyAlignment="1">
      <alignment horizontal="center"/>
    </xf>
    <xf numFmtId="3" fontId="43" fillId="9" borderId="139" xfId="0" applyNumberFormat="1" applyFont="1" applyFill="1" applyBorder="1" applyAlignment="1">
      <alignment horizontal="center"/>
    </xf>
    <xf numFmtId="49" fontId="44" fillId="0" borderId="57" xfId="0" applyNumberFormat="1" applyFont="1" applyBorder="1" applyAlignment="1">
      <alignment horizontal="left" vertical="center" wrapText="1" shrinkToFit="1"/>
    </xf>
    <xf numFmtId="0" fontId="44" fillId="0" borderId="58" xfId="0" applyFont="1" applyBorder="1" applyAlignment="1">
      <alignment horizontal="left" vertical="center" wrapText="1" shrinkToFit="1"/>
    </xf>
    <xf numFmtId="3" fontId="44" fillId="0" borderId="87" xfId="0" applyNumberFormat="1" applyFont="1" applyFill="1" applyBorder="1" applyAlignment="1">
      <alignment horizontal="right" vertical="center" wrapText="1" shrinkToFit="1"/>
    </xf>
    <xf numFmtId="3" fontId="44" fillId="0" borderId="58" xfId="0" applyNumberFormat="1" applyFont="1" applyFill="1" applyBorder="1" applyAlignment="1">
      <alignment horizontal="center" vertical="center" wrapText="1" shrinkToFit="1"/>
    </xf>
    <xf numFmtId="3" fontId="44" fillId="0" borderId="76" xfId="0" applyNumberFormat="1" applyFont="1" applyFill="1" applyBorder="1" applyAlignment="1">
      <alignment horizontal="right" vertical="center" wrapText="1" shrinkToFit="1"/>
    </xf>
    <xf numFmtId="3" fontId="26" fillId="9" borderId="69" xfId="0" applyNumberFormat="1" applyFont="1" applyFill="1" applyBorder="1" applyAlignment="1">
      <alignment horizontal="right"/>
    </xf>
    <xf numFmtId="3" fontId="26" fillId="9" borderId="69" xfId="0" applyNumberFormat="1" applyFont="1" applyFill="1" applyBorder="1" applyAlignment="1">
      <alignment horizontal="center"/>
    </xf>
    <xf numFmtId="3" fontId="26" fillId="9" borderId="138" xfId="0" applyNumberFormat="1" applyFont="1" applyFill="1" applyBorder="1" applyAlignment="1">
      <alignment horizontal="right"/>
    </xf>
    <xf numFmtId="0" fontId="52" fillId="8" borderId="49" xfId="0" applyFont="1" applyFill="1" applyBorder="1" applyAlignment="1">
      <alignment horizontal="center" vertical="center" wrapText="1" shrinkToFit="1"/>
    </xf>
    <xf numFmtId="0" fontId="52" fillId="8" borderId="72" xfId="0" applyFont="1" applyFill="1" applyBorder="1" applyAlignment="1">
      <alignment horizontal="center" vertical="center" wrapText="1" shrinkToFit="1"/>
    </xf>
    <xf numFmtId="0" fontId="44" fillId="0" borderId="58" xfId="0" applyFont="1" applyBorder="1" applyAlignment="1">
      <alignment horizontal="right" vertical="center" wrapText="1" shrinkToFit="1"/>
    </xf>
    <xf numFmtId="3" fontId="44" fillId="0" borderId="76" xfId="0" applyNumberFormat="1" applyFont="1" applyBorder="1" applyAlignment="1">
      <alignment horizontal="right" vertical="center" wrapText="1" shrinkToFit="1"/>
    </xf>
    <xf numFmtId="3" fontId="43" fillId="9" borderId="138" xfId="0" applyNumberFormat="1" applyFont="1" applyFill="1" applyBorder="1"/>
    <xf numFmtId="3" fontId="44" fillId="0" borderId="58" xfId="0" applyNumberFormat="1" applyFont="1" applyBorder="1" applyAlignment="1">
      <alignment vertical="center" wrapText="1" shrinkToFit="1"/>
    </xf>
    <xf numFmtId="3" fontId="75" fillId="0" borderId="49" xfId="0" applyNumberFormat="1" applyFont="1" applyBorder="1" applyAlignment="1">
      <alignment vertical="center" wrapText="1" shrinkToFit="1"/>
    </xf>
    <xf numFmtId="49" fontId="44" fillId="0" borderId="136" xfId="0" applyNumberFormat="1" applyFont="1" applyFill="1" applyBorder="1" applyAlignment="1">
      <alignment horizontal="left" vertical="center" wrapText="1" shrinkToFit="1"/>
    </xf>
    <xf numFmtId="49" fontId="44" fillId="0" borderId="41" xfId="0" applyNumberFormat="1" applyFont="1" applyFill="1" applyBorder="1" applyAlignment="1">
      <alignment vertical="center" wrapText="1" shrinkToFit="1"/>
    </xf>
    <xf numFmtId="3" fontId="44" fillId="0" borderId="145" xfId="0" applyNumberFormat="1" applyFont="1" applyBorder="1" applyAlignment="1">
      <alignment horizontal="right" vertical="center" wrapText="1" shrinkToFit="1"/>
    </xf>
    <xf numFmtId="3" fontId="44" fillId="0" borderId="0" xfId="0" applyNumberFormat="1" applyFont="1" applyFill="1" applyBorder="1" applyAlignment="1">
      <alignment horizontal="right" vertical="center" wrapText="1" shrinkToFit="1"/>
    </xf>
    <xf numFmtId="3" fontId="44" fillId="0" borderId="145" xfId="0" applyNumberFormat="1" applyFont="1" applyFill="1" applyBorder="1" applyAlignment="1">
      <alignment horizontal="center" vertical="center" wrapText="1" shrinkToFit="1"/>
    </xf>
    <xf numFmtId="3" fontId="44" fillId="0" borderId="40" xfId="0" applyNumberFormat="1" applyFont="1" applyFill="1" applyBorder="1" applyAlignment="1">
      <alignment horizontal="right" vertical="center" wrapText="1" shrinkToFit="1"/>
    </xf>
    <xf numFmtId="3" fontId="44" fillId="0" borderId="49" xfId="0" applyNumberFormat="1" applyFont="1" applyBorder="1" applyAlignment="1">
      <alignment horizontal="right" vertical="center" wrapText="1" shrinkToFit="1"/>
    </xf>
    <xf numFmtId="3" fontId="64" fillId="15" borderId="110" xfId="0" applyNumberFormat="1" applyFont="1" applyFill="1" applyBorder="1" applyAlignment="1">
      <alignment vertical="center" wrapText="1" shrinkToFit="1"/>
    </xf>
    <xf numFmtId="3" fontId="64" fillId="6" borderId="110" xfId="0" applyNumberFormat="1" applyFont="1" applyFill="1" applyBorder="1" applyAlignment="1">
      <alignment vertical="center" wrapText="1" shrinkToFit="1"/>
    </xf>
    <xf numFmtId="49" fontId="64" fillId="15" borderId="32" xfId="0" applyNumberFormat="1" applyFont="1" applyFill="1" applyBorder="1" applyAlignment="1">
      <alignment vertical="center" wrapText="1" shrinkToFit="1"/>
    </xf>
    <xf numFmtId="49" fontId="64" fillId="15" borderId="110" xfId="0" applyNumberFormat="1" applyFont="1" applyFill="1" applyBorder="1" applyAlignment="1">
      <alignment vertical="center" wrapText="1" shrinkToFit="1"/>
    </xf>
    <xf numFmtId="3" fontId="64" fillId="6" borderId="25" xfId="0" applyNumberFormat="1" applyFont="1" applyFill="1" applyBorder="1" applyAlignment="1">
      <alignment horizontal="center" vertical="center" wrapText="1" shrinkToFit="1"/>
    </xf>
    <xf numFmtId="49" fontId="64" fillId="15" borderId="109" xfId="0" applyNumberFormat="1" applyFont="1" applyFill="1" applyBorder="1" applyAlignment="1">
      <alignment vertical="center" wrapText="1" shrinkToFit="1"/>
    </xf>
    <xf numFmtId="3" fontId="64" fillId="15" borderId="49" xfId="0" applyNumberFormat="1" applyFont="1" applyFill="1" applyBorder="1" applyAlignment="1">
      <alignment horizontal="right" vertical="center" wrapText="1" shrinkToFit="1"/>
    </xf>
    <xf numFmtId="3" fontId="64" fillId="6" borderId="22" xfId="0" applyNumberFormat="1" applyFont="1" applyFill="1" applyBorder="1" applyAlignment="1">
      <alignment vertical="center" wrapText="1" shrinkToFit="1"/>
    </xf>
    <xf numFmtId="3" fontId="64" fillId="15" borderId="137" xfId="0" applyNumberFormat="1" applyFont="1" applyFill="1" applyBorder="1" applyAlignment="1">
      <alignment vertical="center"/>
    </xf>
    <xf numFmtId="3" fontId="64" fillId="15" borderId="137" xfId="0" applyNumberFormat="1" applyFont="1" applyFill="1" applyBorder="1" applyAlignment="1">
      <alignment vertical="center" wrapText="1" shrinkToFit="1"/>
    </xf>
    <xf numFmtId="3" fontId="64" fillId="6" borderId="141" xfId="0" applyNumberFormat="1" applyFont="1" applyFill="1" applyBorder="1" applyAlignment="1">
      <alignment vertical="center" wrapText="1" shrinkToFit="1"/>
    </xf>
    <xf numFmtId="3" fontId="64" fillId="6" borderId="137" xfId="0" applyNumberFormat="1" applyFont="1" applyFill="1" applyBorder="1" applyAlignment="1">
      <alignment vertical="center" wrapText="1" shrinkToFit="1"/>
    </xf>
    <xf numFmtId="3" fontId="64" fillId="6" borderId="143" xfId="0" applyNumberFormat="1" applyFont="1" applyFill="1" applyBorder="1" applyAlignment="1">
      <alignment vertical="center" wrapText="1" shrinkToFit="1"/>
    </xf>
    <xf numFmtId="3" fontId="64" fillId="15" borderId="122" xfId="0" applyNumberFormat="1" applyFont="1" applyFill="1" applyBorder="1" applyAlignment="1">
      <alignment horizontal="center" vertical="center" wrapText="1" shrinkToFit="1"/>
    </xf>
    <xf numFmtId="3" fontId="64" fillId="6" borderId="38" xfId="0" applyNumberFormat="1" applyFont="1" applyFill="1" applyBorder="1" applyAlignment="1">
      <alignment horizontal="center" vertical="center" wrapText="1" shrinkToFit="1"/>
    </xf>
    <xf numFmtId="3" fontId="82" fillId="0" borderId="23" xfId="0" applyNumberFormat="1" applyFont="1" applyBorder="1" applyAlignment="1">
      <alignment vertical="center" wrapText="1" shrinkToFit="1"/>
    </xf>
    <xf numFmtId="49" fontId="64" fillId="15" borderId="136" xfId="0" applyNumberFormat="1" applyFont="1" applyFill="1" applyBorder="1" applyAlignment="1">
      <alignment horizontal="left" vertical="center" wrapText="1" shrinkToFit="1"/>
    </xf>
    <xf numFmtId="49" fontId="64" fillId="15" borderId="37" xfId="0" applyNumberFormat="1" applyFont="1" applyFill="1" applyBorder="1" applyAlignment="1">
      <alignment horizontal="left" vertical="center" wrapText="1" shrinkToFit="1"/>
    </xf>
    <xf numFmtId="3" fontId="64" fillId="15" borderId="41" xfId="0" applyNumberFormat="1" applyFont="1" applyFill="1" applyBorder="1" applyAlignment="1">
      <alignment horizontal="right" vertical="center" wrapText="1" shrinkToFit="1"/>
    </xf>
    <xf numFmtId="3" fontId="64" fillId="15" borderId="37" xfId="0" applyNumberFormat="1" applyFont="1" applyFill="1" applyBorder="1" applyAlignment="1">
      <alignment vertical="center" wrapText="1" shrinkToFit="1"/>
    </xf>
    <xf numFmtId="3" fontId="64" fillId="15" borderId="40" xfId="0" applyNumberFormat="1" applyFont="1" applyFill="1" applyBorder="1" applyAlignment="1">
      <alignment horizontal="center" vertical="center" wrapText="1" shrinkToFit="1"/>
    </xf>
    <xf numFmtId="3" fontId="64" fillId="15" borderId="39" xfId="0" applyNumberFormat="1" applyFont="1" applyFill="1" applyBorder="1" applyAlignment="1">
      <alignment vertical="center" wrapText="1" shrinkToFit="1"/>
    </xf>
    <xf numFmtId="49" fontId="64" fillId="15" borderId="57" xfId="0" applyNumberFormat="1" applyFont="1" applyFill="1" applyBorder="1" applyAlignment="1">
      <alignment horizontal="left" vertical="center" wrapText="1" shrinkToFit="1"/>
    </xf>
    <xf numFmtId="49" fontId="64" fillId="15" borderId="87" xfId="0" applyNumberFormat="1" applyFont="1" applyFill="1" applyBorder="1" applyAlignment="1">
      <alignment horizontal="left" vertical="center" wrapText="1" shrinkToFit="1"/>
    </xf>
    <xf numFmtId="3" fontId="64" fillId="15" borderId="58" xfId="0" applyNumberFormat="1" applyFont="1" applyFill="1" applyBorder="1" applyAlignment="1">
      <alignment horizontal="right" vertical="center" wrapText="1" shrinkToFit="1"/>
    </xf>
    <xf numFmtId="3" fontId="64" fillId="15" borderId="87" xfId="0" applyNumberFormat="1" applyFont="1" applyFill="1" applyBorder="1" applyAlignment="1">
      <alignment vertical="center" wrapText="1" shrinkToFit="1"/>
    </xf>
    <xf numFmtId="3" fontId="64" fillId="15" borderId="76" xfId="0" applyNumberFormat="1" applyFont="1" applyFill="1" applyBorder="1" applyAlignment="1">
      <alignment horizontal="center" vertical="center" wrapText="1" shrinkToFit="1"/>
    </xf>
    <xf numFmtId="3" fontId="64" fillId="15" borderId="71" xfId="0" applyNumberFormat="1" applyFont="1" applyFill="1" applyBorder="1" applyAlignment="1">
      <alignment vertical="center" wrapText="1" shrinkToFit="1"/>
    </xf>
    <xf numFmtId="3" fontId="61" fillId="0" borderId="3" xfId="3" applyNumberFormat="1" applyFont="1" applyBorder="1"/>
    <xf numFmtId="3" fontId="62" fillId="0" borderId="102" xfId="0" applyNumberFormat="1" applyFont="1" applyBorder="1"/>
    <xf numFmtId="0" fontId="0" fillId="0" borderId="63" xfId="0" applyBorder="1"/>
    <xf numFmtId="165" fontId="48" fillId="0" borderId="102" xfId="1" applyNumberFormat="1" applyFont="1" applyBorder="1" applyAlignment="1"/>
    <xf numFmtId="0" fontId="0" fillId="0" borderId="63" xfId="0" applyBorder="1" applyAlignment="1"/>
    <xf numFmtId="3" fontId="60" fillId="0" borderId="144" xfId="0" applyNumberFormat="1" applyFont="1" applyBorder="1" applyAlignment="1"/>
    <xf numFmtId="3" fontId="16" fillId="0" borderId="56" xfId="0" applyNumberFormat="1" applyFont="1" applyFill="1" applyBorder="1" applyAlignment="1">
      <alignment horizontal="right"/>
    </xf>
    <xf numFmtId="3" fontId="28" fillId="2" borderId="51" xfId="0" applyNumberFormat="1" applyFont="1" applyFill="1" applyBorder="1" applyAlignment="1">
      <alignment horizontal="right" wrapText="1"/>
    </xf>
    <xf numFmtId="3" fontId="23" fillId="2" borderId="51" xfId="0" applyNumberFormat="1" applyFont="1" applyFill="1" applyBorder="1" applyAlignment="1">
      <alignment horizontal="right" wrapText="1"/>
    </xf>
    <xf numFmtId="3" fontId="23" fillId="2" borderId="116" xfId="0" applyNumberFormat="1" applyFont="1" applyFill="1" applyBorder="1" applyAlignment="1">
      <alignment horizontal="right" wrapText="1"/>
    </xf>
    <xf numFmtId="3" fontId="23" fillId="2" borderId="120" xfId="0" applyNumberFormat="1" applyFont="1" applyFill="1" applyBorder="1" applyAlignment="1">
      <alignment horizontal="right" wrapText="1"/>
    </xf>
    <xf numFmtId="3" fontId="23" fillId="2" borderId="50" xfId="0" applyNumberFormat="1" applyFont="1" applyFill="1" applyBorder="1" applyAlignment="1">
      <alignment horizontal="right" wrapText="1"/>
    </xf>
    <xf numFmtId="3" fontId="23" fillId="2" borderId="60" xfId="0" applyNumberFormat="1" applyFont="1" applyFill="1" applyBorder="1" applyAlignment="1">
      <alignment horizontal="right" wrapText="1"/>
    </xf>
    <xf numFmtId="3" fontId="28" fillId="2" borderId="50" xfId="0" applyNumberFormat="1" applyFont="1" applyFill="1" applyBorder="1" applyAlignment="1">
      <alignment horizontal="right" wrapText="1"/>
    </xf>
    <xf numFmtId="3" fontId="28" fillId="2" borderId="60" xfId="0" applyNumberFormat="1" applyFont="1" applyFill="1" applyBorder="1" applyAlignment="1">
      <alignment horizontal="right" wrapText="1"/>
    </xf>
    <xf numFmtId="3" fontId="27" fillId="2" borderId="61" xfId="0" applyNumberFormat="1" applyFont="1" applyFill="1" applyBorder="1" applyAlignment="1">
      <alignment horizontal="right" wrapText="1"/>
    </xf>
    <xf numFmtId="3" fontId="27" fillId="2" borderId="49" xfId="0" applyNumberFormat="1" applyFont="1" applyFill="1" applyBorder="1" applyAlignment="1">
      <alignment horizontal="right" wrapText="1"/>
    </xf>
    <xf numFmtId="3" fontId="23" fillId="2" borderId="72" xfId="0" applyNumberFormat="1" applyFont="1" applyFill="1" applyBorder="1" applyAlignment="1">
      <alignment horizontal="right" wrapText="1"/>
    </xf>
    <xf numFmtId="3" fontId="58" fillId="0" borderId="141" xfId="2" applyNumberFormat="1" applyFont="1" applyBorder="1" applyAlignment="1">
      <alignment horizontal="center" wrapText="1"/>
    </xf>
    <xf numFmtId="3" fontId="18" fillId="0" borderId="146" xfId="2" applyNumberFormat="1" applyFont="1" applyBorder="1" applyAlignment="1">
      <alignment horizontal="right" wrapText="1"/>
    </xf>
    <xf numFmtId="3" fontId="18" fillId="3" borderId="146" xfId="2" applyNumberFormat="1" applyFont="1" applyFill="1" applyBorder="1" applyAlignment="1">
      <alignment horizontal="right" wrapText="1"/>
    </xf>
    <xf numFmtId="0" fontId="58" fillId="0" borderId="146" xfId="2" applyFont="1" applyBorder="1"/>
    <xf numFmtId="0" fontId="18" fillId="0" borderId="146" xfId="2" applyFont="1" applyBorder="1"/>
    <xf numFmtId="0" fontId="18" fillId="0" borderId="146" xfId="0" applyFont="1" applyBorder="1"/>
    <xf numFmtId="0" fontId="18" fillId="0" borderId="147" xfId="0" applyFont="1" applyBorder="1"/>
    <xf numFmtId="3" fontId="58" fillId="0" borderId="119" xfId="2" applyNumberFormat="1" applyFont="1" applyBorder="1" applyAlignment="1">
      <alignment horizontal="center" wrapText="1"/>
    </xf>
    <xf numFmtId="0" fontId="44" fillId="3" borderId="24" xfId="0" applyFont="1" applyFill="1" applyBorder="1" applyAlignment="1">
      <alignment horizontal="center" vertical="top" wrapText="1"/>
    </xf>
    <xf numFmtId="0" fontId="44" fillId="0" borderId="24" xfId="0" applyFont="1" applyBorder="1" applyAlignment="1">
      <alignment horizontal="center" vertical="top" wrapText="1"/>
    </xf>
    <xf numFmtId="0" fontId="29" fillId="3" borderId="105" xfId="0" applyFont="1" applyFill="1" applyBorder="1" applyAlignment="1">
      <alignment wrapText="1"/>
    </xf>
    <xf numFmtId="0" fontId="29" fillId="0" borderId="109" xfId="0" applyFont="1" applyBorder="1" applyAlignment="1">
      <alignment horizontal="center" vertical="top" wrapText="1"/>
    </xf>
    <xf numFmtId="3" fontId="48" fillId="0" borderId="110" xfId="1" applyNumberFormat="1" applyFont="1" applyBorder="1" applyAlignment="1">
      <alignment horizontal="right"/>
    </xf>
    <xf numFmtId="3" fontId="48" fillId="0" borderId="122" xfId="1" applyNumberFormat="1" applyFont="1" applyBorder="1" applyAlignment="1">
      <alignment horizontal="right"/>
    </xf>
    <xf numFmtId="0" fontId="29" fillId="0" borderId="109" xfId="0" applyFont="1" applyBorder="1" applyAlignment="1">
      <alignment horizontal="center"/>
    </xf>
    <xf numFmtId="3" fontId="44" fillId="0" borderId="110" xfId="1" applyNumberFormat="1" applyFont="1" applyBorder="1" applyAlignment="1">
      <alignment horizontal="right" wrapText="1"/>
    </xf>
    <xf numFmtId="3" fontId="48" fillId="0" borderId="109" xfId="1" applyNumberFormat="1" applyFont="1" applyBorder="1" applyAlignment="1">
      <alignment horizontal="right"/>
    </xf>
    <xf numFmtId="0" fontId="29" fillId="3" borderId="105" xfId="0" applyFont="1" applyFill="1" applyBorder="1"/>
    <xf numFmtId="0" fontId="44" fillId="3" borderId="111" xfId="0" applyFont="1" applyFill="1" applyBorder="1" applyAlignment="1">
      <alignment horizontal="center" vertical="top" wrapText="1"/>
    </xf>
    <xf numFmtId="0" fontId="29" fillId="0" borderId="142" xfId="0" applyFont="1" applyBorder="1" applyAlignment="1">
      <alignment horizontal="center" vertical="top" wrapText="1"/>
    </xf>
    <xf numFmtId="0" fontId="29" fillId="3" borderId="25" xfId="0" applyFont="1" applyFill="1" applyBorder="1" applyAlignment="1">
      <alignment wrapText="1"/>
    </xf>
    <xf numFmtId="0" fontId="29" fillId="0" borderId="43" xfId="0" applyFont="1" applyBorder="1" applyAlignment="1">
      <alignment horizontal="center" vertical="top" wrapText="1"/>
    </xf>
    <xf numFmtId="3" fontId="44" fillId="0" borderId="23" xfId="0" applyNumberFormat="1" applyFont="1" applyBorder="1" applyAlignment="1">
      <alignment horizontal="right" vertical="top" wrapText="1"/>
    </xf>
    <xf numFmtId="0" fontId="48" fillId="0" borderId="23" xfId="0" applyFont="1" applyBorder="1" applyAlignment="1">
      <alignment horizontal="right"/>
    </xf>
    <xf numFmtId="0" fontId="48" fillId="0" borderId="25" xfId="0" applyFont="1" applyBorder="1" applyAlignment="1">
      <alignment horizontal="right"/>
    </xf>
    <xf numFmtId="0" fontId="48" fillId="0" borderId="24" xfId="0" applyFont="1" applyBorder="1" applyAlignment="1">
      <alignment horizontal="right"/>
    </xf>
    <xf numFmtId="0" fontId="44" fillId="3" borderId="134" xfId="0" applyFont="1" applyFill="1" applyBorder="1" applyAlignment="1">
      <alignment horizontal="center" vertical="top" wrapText="1"/>
    </xf>
    <xf numFmtId="0" fontId="26" fillId="3" borderId="138" xfId="0" applyFont="1" applyFill="1" applyBorder="1"/>
    <xf numFmtId="0" fontId="29" fillId="0" borderId="67" xfId="0" applyFont="1" applyBorder="1" applyAlignment="1">
      <alignment horizontal="center" vertical="top" wrapText="1"/>
    </xf>
    <xf numFmtId="0" fontId="29" fillId="3" borderId="25" xfId="0" applyFont="1" applyFill="1" applyBorder="1"/>
    <xf numFmtId="0" fontId="29" fillId="3" borderId="124" xfId="0" applyFont="1" applyFill="1" applyBorder="1"/>
    <xf numFmtId="0" fontId="29" fillId="0" borderId="142" xfId="0" applyFont="1" applyBorder="1" applyAlignment="1">
      <alignment horizontal="center"/>
    </xf>
    <xf numFmtId="3" fontId="48" fillId="0" borderId="123" xfId="0" applyNumberFormat="1" applyFont="1" applyBorder="1" applyAlignment="1">
      <alignment horizontal="right"/>
    </xf>
    <xf numFmtId="3" fontId="48" fillId="0" borderId="112" xfId="0" applyNumberFormat="1" applyFont="1" applyBorder="1" applyAlignment="1">
      <alignment horizontal="right"/>
    </xf>
    <xf numFmtId="3" fontId="48" fillId="0" borderId="124" xfId="0" applyNumberFormat="1" applyFont="1" applyBorder="1" applyAlignment="1">
      <alignment horizontal="right"/>
    </xf>
    <xf numFmtId="3" fontId="48" fillId="0" borderId="111" xfId="0" applyNumberFormat="1" applyFont="1" applyBorder="1" applyAlignment="1">
      <alignment horizontal="right"/>
    </xf>
    <xf numFmtId="3" fontId="48" fillId="0" borderId="32" xfId="0" applyNumberFormat="1" applyFont="1" applyBorder="1" applyAlignment="1">
      <alignment horizontal="right"/>
    </xf>
    <xf numFmtId="3" fontId="48" fillId="0" borderId="23" xfId="0" applyNumberFormat="1" applyFont="1" applyBorder="1" applyAlignment="1">
      <alignment horizontal="right"/>
    </xf>
    <xf numFmtId="3" fontId="48" fillId="0" borderId="25" xfId="0" applyNumberFormat="1" applyFont="1" applyBorder="1" applyAlignment="1">
      <alignment horizontal="right"/>
    </xf>
    <xf numFmtId="3" fontId="48" fillId="0" borderId="24" xfId="0" applyNumberFormat="1" applyFont="1" applyBorder="1" applyAlignment="1">
      <alignment horizontal="right"/>
    </xf>
    <xf numFmtId="3" fontId="52" fillId="0" borderId="148" xfId="0" applyNumberFormat="1" applyFont="1" applyBorder="1" applyAlignment="1">
      <alignment horizontal="right" vertical="top" wrapText="1"/>
    </xf>
    <xf numFmtId="3" fontId="52" fillId="0" borderId="144" xfId="0" applyNumberFormat="1" applyFont="1" applyBorder="1" applyAlignment="1">
      <alignment horizontal="right" vertical="top" wrapText="1"/>
    </xf>
    <xf numFmtId="3" fontId="44" fillId="0" borderId="121" xfId="1" applyNumberFormat="1" applyFont="1" applyBorder="1" applyAlignment="1">
      <alignment horizontal="right" wrapText="1"/>
    </xf>
    <xf numFmtId="0" fontId="29" fillId="0" borderId="127" xfId="0" applyFont="1" applyBorder="1" applyAlignment="1">
      <alignment horizontal="center"/>
    </xf>
    <xf numFmtId="3" fontId="44" fillId="0" borderId="107" xfId="0" applyNumberFormat="1" applyFont="1" applyBorder="1" applyAlignment="1">
      <alignment horizontal="right"/>
    </xf>
    <xf numFmtId="0" fontId="29" fillId="3" borderId="125" xfId="0" applyFont="1" applyFill="1" applyBorder="1"/>
    <xf numFmtId="0" fontId="29" fillId="0" borderId="130" xfId="0" applyFont="1" applyBorder="1" applyAlignment="1">
      <alignment horizontal="center"/>
    </xf>
    <xf numFmtId="3" fontId="44" fillId="0" borderId="113" xfId="0" applyNumberFormat="1" applyFont="1" applyBorder="1" applyAlignment="1">
      <alignment horizontal="right"/>
    </xf>
    <xf numFmtId="3" fontId="48" fillId="0" borderId="124" xfId="1" applyNumberFormat="1" applyFont="1" applyBorder="1" applyAlignment="1">
      <alignment horizontal="right"/>
    </xf>
    <xf numFmtId="3" fontId="44" fillId="0" borderId="4" xfId="0" applyNumberFormat="1" applyFont="1" applyBorder="1" applyAlignment="1">
      <alignment horizontal="right"/>
    </xf>
    <xf numFmtId="3" fontId="48" fillId="0" borderId="33" xfId="0" applyNumberFormat="1" applyFont="1" applyBorder="1" applyAlignment="1">
      <alignment horizontal="right"/>
    </xf>
    <xf numFmtId="0" fontId="44" fillId="0" borderId="134" xfId="0" applyFont="1" applyBorder="1" applyAlignment="1">
      <alignment horizontal="center" vertical="top" wrapText="1"/>
    </xf>
    <xf numFmtId="3" fontId="44" fillId="0" borderId="113" xfId="0" applyNumberFormat="1" applyFont="1" applyBorder="1" applyAlignment="1">
      <alignment horizontal="right" wrapText="1"/>
    </xf>
    <xf numFmtId="3" fontId="48" fillId="0" borderId="125" xfId="0" applyNumberFormat="1" applyFont="1" applyBorder="1" applyAlignment="1">
      <alignment horizontal="right"/>
    </xf>
    <xf numFmtId="3" fontId="48" fillId="0" borderId="32" xfId="1" applyNumberFormat="1" applyFont="1" applyBorder="1" applyAlignment="1">
      <alignment horizontal="right"/>
    </xf>
    <xf numFmtId="3" fontId="44" fillId="0" borderId="57" xfId="1" applyNumberFormat="1" applyFont="1" applyBorder="1" applyAlignment="1">
      <alignment horizontal="right" wrapText="1"/>
    </xf>
    <xf numFmtId="3" fontId="44" fillId="0" borderId="58" xfId="1" applyNumberFormat="1" applyFont="1" applyBorder="1" applyAlignment="1">
      <alignment horizontal="right" wrapText="1"/>
    </xf>
    <xf numFmtId="3" fontId="48" fillId="0" borderId="58" xfId="1" applyNumberFormat="1" applyFont="1" applyBorder="1" applyAlignment="1">
      <alignment horizontal="right"/>
    </xf>
    <xf numFmtId="3" fontId="48" fillId="0" borderId="76" xfId="1" applyNumberFormat="1" applyFont="1" applyBorder="1" applyAlignment="1">
      <alignment horizontal="right"/>
    </xf>
    <xf numFmtId="3" fontId="44" fillId="0" borderId="109" xfId="1" applyNumberFormat="1" applyFont="1" applyBorder="1" applyAlignment="1">
      <alignment horizontal="right" wrapText="1"/>
    </xf>
    <xf numFmtId="3" fontId="44" fillId="0" borderId="122" xfId="1" applyNumberFormat="1" applyFont="1" applyBorder="1" applyAlignment="1">
      <alignment horizontal="right" wrapText="1"/>
    </xf>
    <xf numFmtId="3" fontId="44" fillId="0" borderId="61" xfId="1" applyNumberFormat="1" applyFont="1" applyBorder="1" applyAlignment="1">
      <alignment horizontal="right" wrapText="1"/>
    </xf>
    <xf numFmtId="3" fontId="44" fillId="0" borderId="72" xfId="1" applyNumberFormat="1" applyFont="1" applyBorder="1" applyAlignment="1">
      <alignment horizontal="right" wrapText="1"/>
    </xf>
    <xf numFmtId="3" fontId="48" fillId="0" borderId="121" xfId="1" applyNumberFormat="1" applyFont="1" applyBorder="1" applyAlignment="1">
      <alignment horizontal="right"/>
    </xf>
    <xf numFmtId="0" fontId="48" fillId="0" borderId="32" xfId="0" applyFont="1" applyBorder="1" applyAlignment="1">
      <alignment horizontal="right"/>
    </xf>
    <xf numFmtId="0" fontId="48" fillId="0" borderId="121" xfId="0" applyFont="1" applyBorder="1" applyAlignment="1">
      <alignment horizontal="right"/>
    </xf>
    <xf numFmtId="0" fontId="45" fillId="0" borderId="11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/>
    </xf>
    <xf numFmtId="0" fontId="55" fillId="0" borderId="114" xfId="0" applyFont="1" applyBorder="1" applyAlignment="1">
      <alignment horizontal="center" vertical="center" wrapText="1"/>
    </xf>
    <xf numFmtId="3" fontId="48" fillId="0" borderId="121" xfId="0" applyNumberFormat="1" applyFont="1" applyBorder="1" applyAlignment="1">
      <alignment horizontal="right"/>
    </xf>
    <xf numFmtId="0" fontId="29" fillId="0" borderId="86" xfId="0" applyFont="1" applyBorder="1" applyAlignment="1">
      <alignment horizontal="center" vertical="top" wrapText="1"/>
    </xf>
    <xf numFmtId="0" fontId="29" fillId="0" borderId="84" xfId="0" applyFont="1" applyBorder="1" applyAlignment="1">
      <alignment horizontal="center"/>
    </xf>
    <xf numFmtId="3" fontId="48" fillId="0" borderId="58" xfId="0" applyNumberFormat="1" applyFont="1" applyBorder="1" applyAlignment="1">
      <alignment horizontal="right"/>
    </xf>
    <xf numFmtId="3" fontId="48" fillId="0" borderId="76" xfId="0" applyNumberFormat="1" applyFont="1" applyBorder="1" applyAlignment="1">
      <alignment horizontal="right"/>
    </xf>
    <xf numFmtId="3" fontId="48" fillId="0" borderId="57" xfId="0" applyNumberFormat="1" applyFont="1" applyBorder="1" applyAlignment="1">
      <alignment horizontal="right"/>
    </xf>
    <xf numFmtId="3" fontId="44" fillId="0" borderId="76" xfId="1" applyNumberFormat="1" applyFont="1" applyBorder="1" applyAlignment="1">
      <alignment horizontal="right" wrapText="1"/>
    </xf>
    <xf numFmtId="3" fontId="44" fillId="0" borderId="33" xfId="0" applyNumberFormat="1" applyFont="1" applyBorder="1" applyAlignment="1">
      <alignment horizontal="right" wrapText="1"/>
    </xf>
    <xf numFmtId="3" fontId="44" fillId="0" borderId="105" xfId="0" applyNumberFormat="1" applyFont="1" applyBorder="1" applyAlignment="1">
      <alignment horizontal="right" wrapText="1"/>
    </xf>
    <xf numFmtId="0" fontId="44" fillId="0" borderId="105" xfId="0" applyFont="1" applyBorder="1" applyAlignment="1">
      <alignment horizontal="right"/>
    </xf>
    <xf numFmtId="3" fontId="44" fillId="0" borderId="105" xfId="0" applyNumberFormat="1" applyFont="1" applyBorder="1" applyAlignment="1">
      <alignment horizontal="right"/>
    </xf>
    <xf numFmtId="0" fontId="44" fillId="0" borderId="33" xfId="0" applyFont="1" applyBorder="1" applyAlignment="1">
      <alignment horizontal="right"/>
    </xf>
    <xf numFmtId="3" fontId="44" fillId="0" borderId="108" xfId="0" applyNumberFormat="1" applyFont="1" applyBorder="1" applyAlignment="1">
      <alignment horizontal="right"/>
    </xf>
    <xf numFmtId="3" fontId="44" fillId="0" borderId="24" xfId="0" applyNumberFormat="1" applyFont="1" applyBorder="1" applyAlignment="1">
      <alignment horizontal="right" vertical="top" wrapText="1"/>
    </xf>
    <xf numFmtId="3" fontId="44" fillId="0" borderId="109" xfId="0" applyNumberFormat="1" applyFont="1" applyBorder="1" applyAlignment="1">
      <alignment horizontal="right" vertical="top" wrapText="1"/>
    </xf>
    <xf numFmtId="0" fontId="44" fillId="0" borderId="118" xfId="0" applyFont="1" applyBorder="1" applyAlignment="1">
      <alignment horizontal="right" vertical="top" wrapText="1"/>
    </xf>
    <xf numFmtId="3" fontId="44" fillId="0" borderId="105" xfId="1" applyNumberFormat="1" applyFont="1" applyBorder="1" applyAlignment="1">
      <alignment horizontal="right" wrapText="1"/>
    </xf>
    <xf numFmtId="3" fontId="44" fillId="0" borderId="108" xfId="1" applyNumberFormat="1" applyFont="1" applyBorder="1" applyAlignment="1">
      <alignment horizontal="right" wrapText="1"/>
    </xf>
    <xf numFmtId="0" fontId="44" fillId="0" borderId="57" xfId="0" applyFont="1" applyBorder="1" applyAlignment="1">
      <alignment horizontal="right" vertical="top" wrapText="1"/>
    </xf>
    <xf numFmtId="3" fontId="44" fillId="0" borderId="86" xfId="0" applyNumberFormat="1" applyFont="1" applyBorder="1" applyAlignment="1">
      <alignment horizontal="right"/>
    </xf>
    <xf numFmtId="3" fontId="44" fillId="0" borderId="127" xfId="1" applyNumberFormat="1" applyFont="1" applyBorder="1" applyAlignment="1">
      <alignment horizontal="right" wrapText="1"/>
    </xf>
    <xf numFmtId="3" fontId="44" fillId="0" borderId="84" xfId="1" applyNumberFormat="1" applyFont="1" applyBorder="1" applyAlignment="1">
      <alignment horizontal="right" wrapText="1"/>
    </xf>
    <xf numFmtId="3" fontId="44" fillId="0" borderId="86" xfId="1" applyNumberFormat="1" applyFont="1" applyBorder="1" applyAlignment="1">
      <alignment horizontal="right" wrapText="1"/>
    </xf>
    <xf numFmtId="0" fontId="56" fillId="0" borderId="130" xfId="0" applyFont="1" applyBorder="1"/>
    <xf numFmtId="3" fontId="22" fillId="2" borderId="113" xfId="0" applyNumberFormat="1" applyFont="1" applyFill="1" applyBorder="1" applyAlignment="1">
      <alignment horizontal="right" wrapText="1"/>
    </xf>
    <xf numFmtId="3" fontId="40" fillId="2" borderId="123" xfId="0" applyNumberFormat="1" applyFont="1" applyFill="1" applyBorder="1" applyAlignment="1">
      <alignment horizontal="right" wrapText="1"/>
    </xf>
    <xf numFmtId="3" fontId="40" fillId="2" borderId="112" xfId="0" applyNumberFormat="1" applyFont="1" applyFill="1" applyBorder="1" applyAlignment="1">
      <alignment horizontal="right" wrapText="1"/>
    </xf>
    <xf numFmtId="3" fontId="23" fillId="2" borderId="124" xfId="0" applyNumberFormat="1" applyFont="1" applyFill="1" applyBorder="1" applyAlignment="1">
      <alignment horizontal="right" wrapText="1"/>
    </xf>
    <xf numFmtId="0" fontId="42" fillId="2" borderId="148" xfId="0" applyFont="1" applyFill="1" applyBorder="1" applyAlignment="1">
      <alignment wrapText="1"/>
    </xf>
    <xf numFmtId="3" fontId="42" fillId="2" borderId="79" xfId="0" applyNumberFormat="1" applyFont="1" applyFill="1" applyBorder="1" applyAlignment="1">
      <alignment horizontal="right" wrapText="1"/>
    </xf>
    <xf numFmtId="3" fontId="42" fillId="2" borderId="134" xfId="0" applyNumberFormat="1" applyFont="1" applyFill="1" applyBorder="1" applyAlignment="1">
      <alignment horizontal="right" wrapText="1"/>
    </xf>
    <xf numFmtId="0" fontId="26" fillId="2" borderId="57" xfId="0" applyFont="1" applyFill="1" applyBorder="1" applyAlignment="1">
      <alignment horizontal="center" vertical="top" wrapText="1"/>
    </xf>
    <xf numFmtId="0" fontId="26" fillId="2" borderId="58" xfId="0" applyFont="1" applyFill="1" applyBorder="1" applyAlignment="1">
      <alignment horizontal="center" vertical="top" wrapText="1"/>
    </xf>
    <xf numFmtId="0" fontId="26" fillId="2" borderId="76" xfId="0" applyFont="1" applyFill="1" applyBorder="1" applyAlignment="1">
      <alignment horizontal="center" vertical="top" wrapText="1"/>
    </xf>
    <xf numFmtId="0" fontId="26" fillId="0" borderId="61" xfId="0" applyFont="1" applyBorder="1" applyAlignment="1">
      <alignment horizontal="center" vertical="top" wrapText="1"/>
    </xf>
    <xf numFmtId="0" fontId="29" fillId="0" borderId="49" xfId="0" applyFont="1" applyBorder="1" applyAlignment="1">
      <alignment horizontal="center" vertical="top" wrapText="1"/>
    </xf>
    <xf numFmtId="0" fontId="29" fillId="3" borderId="72" xfId="0" applyFont="1" applyFill="1" applyBorder="1"/>
    <xf numFmtId="49" fontId="64" fillId="14" borderId="46" xfId="0" applyNumberFormat="1" applyFont="1" applyFill="1" applyBorder="1" applyAlignment="1">
      <alignment horizontal="center" vertical="center" wrapText="1" shrinkToFit="1"/>
    </xf>
    <xf numFmtId="0" fontId="77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9" fillId="14" borderId="102" xfId="0" applyFont="1" applyFill="1" applyBorder="1" applyAlignment="1">
      <alignment horizontal="center"/>
    </xf>
    <xf numFmtId="0" fontId="52" fillId="4" borderId="103" xfId="0" applyFont="1" applyFill="1" applyBorder="1" applyAlignment="1">
      <alignment horizontal="center" vertical="center" wrapText="1" shrinkToFit="1"/>
    </xf>
    <xf numFmtId="0" fontId="52" fillId="4" borderId="104" xfId="0" applyFont="1" applyFill="1" applyBorder="1" applyAlignment="1">
      <alignment horizontal="center" vertical="center" wrapText="1" shrinkToFit="1"/>
    </xf>
    <xf numFmtId="49" fontId="52" fillId="4" borderId="105" xfId="0" applyNumberFormat="1" applyFont="1" applyFill="1" applyBorder="1" applyAlignment="1">
      <alignment horizontal="center" vertical="center" wrapText="1" shrinkToFit="1"/>
    </xf>
    <xf numFmtId="49" fontId="0" fillId="0" borderId="106" xfId="0" applyNumberFormat="1" applyBorder="1" applyAlignment="1">
      <alignment horizontal="center"/>
    </xf>
    <xf numFmtId="49" fontId="84" fillId="14" borderId="46" xfId="0" applyNumberFormat="1" applyFont="1" applyFill="1" applyBorder="1" applyAlignment="1">
      <alignment horizontal="center" vertical="center" wrapText="1" shrinkToFit="1"/>
    </xf>
    <xf numFmtId="0" fontId="58" fillId="4" borderId="21" xfId="0" applyFont="1" applyFill="1" applyBorder="1" applyAlignment="1">
      <alignment horizontal="center" vertical="center"/>
    </xf>
    <xf numFmtId="49" fontId="64" fillId="15" borderId="46" xfId="0" applyNumberFormat="1" applyFont="1" applyFill="1" applyBorder="1" applyAlignment="1">
      <alignment horizontal="center" vertical="center" wrapText="1" shrinkToFit="1"/>
    </xf>
    <xf numFmtId="0" fontId="64" fillId="15" borderId="46" xfId="0" applyFont="1" applyFill="1" applyBorder="1" applyAlignment="1">
      <alignment horizontal="center"/>
    </xf>
    <xf numFmtId="49" fontId="64" fillId="15" borderId="21" xfId="0" applyNumberFormat="1" applyFont="1" applyFill="1" applyBorder="1" applyAlignment="1">
      <alignment horizontal="left" vertical="center" wrapText="1" shrinkToFit="1"/>
    </xf>
    <xf numFmtId="49" fontId="64" fillId="15" borderId="134" xfId="0" applyNumberFormat="1" applyFont="1" applyFill="1" applyBorder="1" applyAlignment="1">
      <alignment horizontal="left" vertical="center" wrapText="1" shrinkToFit="1"/>
    </xf>
    <xf numFmtId="0" fontId="58" fillId="5" borderId="5" xfId="0" applyFont="1" applyFill="1" applyBorder="1" applyAlignment="1">
      <alignment horizontal="left"/>
    </xf>
    <xf numFmtId="0" fontId="86" fillId="14" borderId="45" xfId="0" applyFont="1" applyFill="1" applyBorder="1" applyAlignment="1">
      <alignment horizontal="center"/>
    </xf>
    <xf numFmtId="0" fontId="52" fillId="4" borderId="46" xfId="0" applyFont="1" applyFill="1" applyBorder="1" applyAlignment="1">
      <alignment horizontal="center" vertical="center" wrapText="1" shrinkToFit="1"/>
    </xf>
    <xf numFmtId="0" fontId="52" fillId="4" borderId="47" xfId="0" applyFont="1" applyFill="1" applyBorder="1" applyAlignment="1">
      <alignment horizontal="center" vertical="center" wrapText="1" shrinkToFit="1"/>
    </xf>
    <xf numFmtId="0" fontId="52" fillId="4" borderId="91" xfId="0" applyFont="1" applyFill="1" applyBorder="1" applyAlignment="1">
      <alignment horizontal="center" vertical="center" wrapText="1" shrinkToFit="1"/>
    </xf>
    <xf numFmtId="0" fontId="0" fillId="0" borderId="92" xfId="0" applyBorder="1" applyAlignment="1">
      <alignment horizontal="center"/>
    </xf>
    <xf numFmtId="0" fontId="0" fillId="0" borderId="93" xfId="0" applyBorder="1" applyAlignment="1">
      <alignment horizontal="center"/>
    </xf>
    <xf numFmtId="0" fontId="46" fillId="4" borderId="5" xfId="0" applyFont="1" applyFill="1" applyBorder="1" applyAlignment="1">
      <alignment horizontal="center" vertical="center"/>
    </xf>
    <xf numFmtId="0" fontId="58" fillId="9" borderId="46" xfId="0" applyFont="1" applyFill="1" applyBorder="1" applyAlignment="1">
      <alignment horizontal="center"/>
    </xf>
    <xf numFmtId="0" fontId="58" fillId="9" borderId="47" xfId="0" applyFont="1" applyFill="1" applyBorder="1" applyAlignment="1">
      <alignment horizontal="center"/>
    </xf>
    <xf numFmtId="0" fontId="58" fillId="9" borderId="134" xfId="0" applyFont="1" applyFill="1" applyBorder="1" applyAlignment="1">
      <alignment horizontal="center"/>
    </xf>
    <xf numFmtId="0" fontId="58" fillId="9" borderId="139" xfId="0" applyFont="1" applyFill="1" applyBorder="1" applyAlignment="1">
      <alignment horizontal="center"/>
    </xf>
    <xf numFmtId="0" fontId="52" fillId="8" borderId="109" xfId="0" applyFont="1" applyFill="1" applyBorder="1" applyAlignment="1">
      <alignment horizontal="center" vertical="center" wrapText="1" shrinkToFit="1"/>
    </xf>
    <xf numFmtId="0" fontId="52" fillId="8" borderId="61" xfId="0" applyFont="1" applyFill="1" applyBorder="1" applyAlignment="1">
      <alignment horizontal="center" vertical="center" wrapText="1" shrinkToFit="1"/>
    </xf>
    <xf numFmtId="0" fontId="52" fillId="8" borderId="110" xfId="0" applyFont="1" applyFill="1" applyBorder="1" applyAlignment="1">
      <alignment horizontal="center" vertical="center" wrapText="1" shrinkToFit="1"/>
    </xf>
    <xf numFmtId="0" fontId="52" fillId="8" borderId="49" xfId="0" applyFont="1" applyFill="1" applyBorder="1" applyAlignment="1">
      <alignment horizontal="center" vertical="center" wrapText="1" shrinkToFit="1"/>
    </xf>
    <xf numFmtId="0" fontId="69" fillId="7" borderId="57" xfId="0" applyFont="1" applyFill="1" applyBorder="1" applyAlignment="1">
      <alignment horizontal="center"/>
    </xf>
    <xf numFmtId="0" fontId="69" fillId="7" borderId="58" xfId="0" applyFont="1" applyFill="1" applyBorder="1" applyAlignment="1">
      <alignment horizontal="center"/>
    </xf>
    <xf numFmtId="0" fontId="69" fillId="7" borderId="76" xfId="0" applyFont="1" applyFill="1" applyBorder="1" applyAlignment="1">
      <alignment horizontal="center"/>
    </xf>
    <xf numFmtId="0" fontId="52" fillId="8" borderId="105" xfId="0" applyFont="1" applyFill="1" applyBorder="1" applyAlignment="1">
      <alignment horizontal="center" vertical="center" wrapText="1" shrinkToFit="1"/>
    </xf>
    <xf numFmtId="0" fontId="0" fillId="0" borderId="106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49" fontId="44" fillId="0" borderId="111" xfId="0" applyNumberFormat="1" applyFont="1" applyFill="1" applyBorder="1" applyAlignment="1">
      <alignment horizontal="left" vertical="center" wrapText="1" shrinkToFit="1"/>
    </xf>
    <xf numFmtId="0" fontId="0" fillId="0" borderId="136" xfId="0" applyFill="1" applyBorder="1" applyAlignment="1">
      <alignment horizontal="left" vertical="center" wrapText="1" shrinkToFit="1"/>
    </xf>
    <xf numFmtId="0" fontId="52" fillId="8" borderId="104" xfId="0" applyFont="1" applyFill="1" applyBorder="1" applyAlignment="1">
      <alignment horizontal="center" vertical="center" wrapText="1" shrinkToFit="1"/>
    </xf>
    <xf numFmtId="0" fontId="69" fillId="7" borderId="116" xfId="0" applyFont="1" applyFill="1" applyBorder="1" applyAlignment="1">
      <alignment horizontal="center"/>
    </xf>
    <xf numFmtId="0" fontId="69" fillId="7" borderId="119" xfId="0" applyFont="1" applyFill="1" applyBorder="1" applyAlignment="1">
      <alignment horizontal="center"/>
    </xf>
    <xf numFmtId="0" fontId="69" fillId="7" borderId="120" xfId="0" applyFont="1" applyFill="1" applyBorder="1" applyAlignment="1">
      <alignment horizontal="center"/>
    </xf>
    <xf numFmtId="49" fontId="64" fillId="16" borderId="46" xfId="0" applyNumberFormat="1" applyFont="1" applyFill="1" applyBorder="1" applyAlignment="1">
      <alignment horizontal="center" vertical="center" wrapText="1" shrinkToFit="1"/>
    </xf>
    <xf numFmtId="49" fontId="64" fillId="16" borderId="47" xfId="0" applyNumberFormat="1" applyFont="1" applyFill="1" applyBorder="1" applyAlignment="1">
      <alignment horizontal="center" vertical="center" wrapText="1" shrinkToFit="1"/>
    </xf>
    <xf numFmtId="49" fontId="64" fillId="16" borderId="64" xfId="0" applyNumberFormat="1" applyFont="1" applyFill="1" applyBorder="1" applyAlignment="1">
      <alignment horizontal="center" vertical="center" wrapText="1" shrinkToFit="1"/>
    </xf>
    <xf numFmtId="49" fontId="58" fillId="18" borderId="46" xfId="0" applyNumberFormat="1" applyFont="1" applyFill="1" applyBorder="1" applyAlignment="1">
      <alignment horizontal="center" vertical="center" wrapText="1" shrinkToFit="1"/>
    </xf>
    <xf numFmtId="49" fontId="58" fillId="18" borderId="47" xfId="0" applyNumberFormat="1" applyFont="1" applyFill="1" applyBorder="1" applyAlignment="1">
      <alignment horizontal="center" vertical="center" wrapText="1" shrinkToFit="1"/>
    </xf>
    <xf numFmtId="0" fontId="69" fillId="16" borderId="64" xfId="0" applyFont="1" applyFill="1" applyBorder="1" applyAlignment="1">
      <alignment horizontal="center"/>
    </xf>
    <xf numFmtId="0" fontId="69" fillId="16" borderId="65" xfId="0" applyFont="1" applyFill="1" applyBorder="1" applyAlignment="1">
      <alignment horizontal="center"/>
    </xf>
    <xf numFmtId="0" fontId="69" fillId="16" borderId="77" xfId="0" applyFont="1" applyFill="1" applyBorder="1" applyAlignment="1">
      <alignment horizontal="center"/>
    </xf>
    <xf numFmtId="0" fontId="52" fillId="13" borderId="116" xfId="0" applyFont="1" applyFill="1" applyBorder="1" applyAlignment="1">
      <alignment horizontal="center" vertical="center" wrapText="1" shrinkToFit="1"/>
    </xf>
    <xf numFmtId="0" fontId="52" fillId="13" borderId="103" xfId="0" applyFont="1" applyFill="1" applyBorder="1" applyAlignment="1">
      <alignment horizontal="center" vertical="center" wrapText="1" shrinkToFit="1"/>
    </xf>
    <xf numFmtId="0" fontId="52" fillId="13" borderId="119" xfId="0" applyFont="1" applyFill="1" applyBorder="1" applyAlignment="1">
      <alignment horizontal="center" vertical="center" wrapText="1" shrinkToFit="1"/>
    </xf>
    <xf numFmtId="0" fontId="52" fillId="13" borderId="104" xfId="0" applyFont="1" applyFill="1" applyBorder="1" applyAlignment="1">
      <alignment horizontal="center" vertical="center" wrapText="1" shrinkToFit="1"/>
    </xf>
    <xf numFmtId="0" fontId="52" fillId="13" borderId="118" xfId="0" applyFont="1" applyFill="1" applyBorder="1" applyAlignment="1">
      <alignment horizontal="center" vertical="center" wrapText="1" shrinkToFit="1"/>
    </xf>
    <xf numFmtId="0" fontId="0" fillId="0" borderId="70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49" fontId="64" fillId="16" borderId="66" xfId="0" applyNumberFormat="1" applyFont="1" applyFill="1" applyBorder="1" applyAlignment="1">
      <alignment horizontal="center" vertical="center" wrapText="1" shrinkToFit="1"/>
    </xf>
    <xf numFmtId="49" fontId="64" fillId="16" borderId="79" xfId="0" applyNumberFormat="1" applyFont="1" applyFill="1" applyBorder="1" applyAlignment="1">
      <alignment horizontal="center" vertical="center" wrapText="1" shrinkToFit="1"/>
    </xf>
    <xf numFmtId="49" fontId="71" fillId="0" borderId="111" xfId="0" applyNumberFormat="1" applyFont="1" applyFill="1" applyBorder="1" applyAlignment="1">
      <alignment horizontal="left" vertical="center" wrapText="1" shrinkToFit="1"/>
    </xf>
    <xf numFmtId="0" fontId="71" fillId="0" borderId="42" xfId="0" applyFont="1" applyFill="1" applyBorder="1" applyAlignment="1">
      <alignment horizontal="left" vertical="center" wrapText="1" shrinkToFit="1"/>
    </xf>
    <xf numFmtId="0" fontId="78" fillId="11" borderId="0" xfId="0" applyFont="1" applyFill="1" applyAlignment="1">
      <alignment horizontal="center"/>
    </xf>
    <xf numFmtId="0" fontId="73" fillId="7" borderId="116" xfId="0" applyFont="1" applyFill="1" applyBorder="1" applyAlignment="1">
      <alignment horizontal="center"/>
    </xf>
    <xf numFmtId="0" fontId="73" fillId="7" borderId="119" xfId="0" applyFont="1" applyFill="1" applyBorder="1" applyAlignment="1">
      <alignment horizontal="center"/>
    </xf>
    <xf numFmtId="0" fontId="73" fillId="7" borderId="120" xfId="0" applyFont="1" applyFill="1" applyBorder="1" applyAlignment="1">
      <alignment horizontal="center"/>
    </xf>
    <xf numFmtId="0" fontId="73" fillId="8" borderId="109" xfId="0" applyFont="1" applyFill="1" applyBorder="1" applyAlignment="1">
      <alignment horizontal="center" vertical="center" wrapText="1" shrinkToFit="1"/>
    </xf>
    <xf numFmtId="0" fontId="73" fillId="8" borderId="103" xfId="0" applyFont="1" applyFill="1" applyBorder="1" applyAlignment="1">
      <alignment horizontal="center" vertical="center" wrapText="1" shrinkToFit="1"/>
    </xf>
    <xf numFmtId="0" fontId="73" fillId="8" borderId="110" xfId="0" applyFont="1" applyFill="1" applyBorder="1" applyAlignment="1">
      <alignment horizontal="center" vertical="center" wrapText="1" shrinkToFit="1"/>
    </xf>
    <xf numFmtId="0" fontId="73" fillId="8" borderId="104" xfId="0" applyFont="1" applyFill="1" applyBorder="1" applyAlignment="1">
      <alignment horizontal="center" vertical="center" wrapText="1" shrinkToFit="1"/>
    </xf>
    <xf numFmtId="3" fontId="73" fillId="8" borderId="105" xfId="0" applyNumberFormat="1" applyFont="1" applyFill="1" applyBorder="1" applyAlignment="1">
      <alignment horizontal="center" vertical="center" wrapText="1" shrinkToFit="1"/>
    </xf>
    <xf numFmtId="0" fontId="73" fillId="9" borderId="46" xfId="0" applyFont="1" applyFill="1" applyBorder="1" applyAlignment="1">
      <alignment horizontal="center"/>
    </xf>
    <xf numFmtId="0" fontId="73" fillId="9" borderId="47" xfId="0" applyFont="1" applyFill="1" applyBorder="1" applyAlignment="1">
      <alignment horizontal="center"/>
    </xf>
    <xf numFmtId="0" fontId="78" fillId="16" borderId="64" xfId="0" applyFont="1" applyFill="1" applyBorder="1" applyAlignment="1">
      <alignment horizontal="center"/>
    </xf>
    <xf numFmtId="0" fontId="78" fillId="16" borderId="65" xfId="0" applyFont="1" applyFill="1" applyBorder="1" applyAlignment="1">
      <alignment horizontal="center"/>
    </xf>
    <xf numFmtId="0" fontId="78" fillId="16" borderId="77" xfId="0" applyFont="1" applyFill="1" applyBorder="1" applyAlignment="1">
      <alignment horizontal="center"/>
    </xf>
    <xf numFmtId="0" fontId="78" fillId="13" borderId="116" xfId="0" applyFont="1" applyFill="1" applyBorder="1" applyAlignment="1">
      <alignment horizontal="center" vertical="center" wrapText="1" shrinkToFit="1"/>
    </xf>
    <xf numFmtId="0" fontId="78" fillId="13" borderId="103" xfId="0" applyFont="1" applyFill="1" applyBorder="1" applyAlignment="1">
      <alignment horizontal="center" vertical="center" wrapText="1" shrinkToFit="1"/>
    </xf>
    <xf numFmtId="0" fontId="78" fillId="13" borderId="119" xfId="0" applyFont="1" applyFill="1" applyBorder="1" applyAlignment="1">
      <alignment horizontal="center" vertical="center" wrapText="1" shrinkToFit="1"/>
    </xf>
    <xf numFmtId="0" fontId="78" fillId="13" borderId="104" xfId="0" applyFont="1" applyFill="1" applyBorder="1" applyAlignment="1">
      <alignment horizontal="center" vertical="center" wrapText="1" shrinkToFit="1"/>
    </xf>
    <xf numFmtId="0" fontId="78" fillId="13" borderId="118" xfId="0" applyFont="1" applyFill="1" applyBorder="1" applyAlignment="1">
      <alignment horizontal="center" vertical="center" wrapText="1" shrinkToFit="1"/>
    </xf>
    <xf numFmtId="49" fontId="95" fillId="16" borderId="46" xfId="0" applyNumberFormat="1" applyFont="1" applyFill="1" applyBorder="1" applyAlignment="1">
      <alignment horizontal="center" vertical="center" wrapText="1" shrinkToFit="1"/>
    </xf>
    <xf numFmtId="49" fontId="95" fillId="16" borderId="47" xfId="0" applyNumberFormat="1" applyFont="1" applyFill="1" applyBorder="1" applyAlignment="1">
      <alignment horizontal="center" vertical="center" wrapText="1" shrinkToFit="1"/>
    </xf>
    <xf numFmtId="49" fontId="95" fillId="16" borderId="64" xfId="0" applyNumberFormat="1" applyFont="1" applyFill="1" applyBorder="1" applyAlignment="1">
      <alignment horizontal="center" vertical="center" wrapText="1" shrinkToFit="1"/>
    </xf>
    <xf numFmtId="49" fontId="78" fillId="18" borderId="46" xfId="0" applyNumberFormat="1" applyFont="1" applyFill="1" applyBorder="1" applyAlignment="1">
      <alignment horizontal="center" vertical="center" wrapText="1" shrinkToFit="1"/>
    </xf>
    <xf numFmtId="49" fontId="78" fillId="18" borderId="47" xfId="0" applyNumberFormat="1" applyFont="1" applyFill="1" applyBorder="1" applyAlignment="1">
      <alignment horizontal="center" vertical="center" wrapText="1" shrinkToFit="1"/>
    </xf>
    <xf numFmtId="0" fontId="73" fillId="8" borderId="105" xfId="0" applyFont="1" applyFill="1" applyBorder="1" applyAlignment="1">
      <alignment horizontal="center" vertical="center" wrapText="1" shrinkToFit="1"/>
    </xf>
    <xf numFmtId="0" fontId="73" fillId="8" borderId="61" xfId="0" applyFont="1" applyFill="1" applyBorder="1" applyAlignment="1">
      <alignment horizontal="center" vertical="center" wrapText="1" shrinkToFit="1"/>
    </xf>
    <xf numFmtId="0" fontId="73" fillId="9" borderId="134" xfId="0" applyFont="1" applyFill="1" applyBorder="1" applyAlignment="1">
      <alignment horizontal="center"/>
    </xf>
    <xf numFmtId="0" fontId="73" fillId="9" borderId="139" xfId="0" applyFont="1" applyFill="1" applyBorder="1" applyAlignment="1">
      <alignment horizontal="center"/>
    </xf>
    <xf numFmtId="49" fontId="95" fillId="16" borderId="134" xfId="0" applyNumberFormat="1" applyFont="1" applyFill="1" applyBorder="1" applyAlignment="1">
      <alignment horizontal="center" vertical="center" wrapText="1" shrinkToFit="1"/>
    </xf>
    <xf numFmtId="0" fontId="24" fillId="3" borderId="0" xfId="0" applyFont="1" applyFill="1" applyAlignment="1">
      <alignment horizontal="center" vertical="top" wrapText="1"/>
    </xf>
    <xf numFmtId="14" fontId="50" fillId="0" borderId="0" xfId="0" applyNumberFormat="1" applyFont="1" applyAlignment="1">
      <alignment horizontal="center" vertical="top" wrapText="1"/>
    </xf>
    <xf numFmtId="0" fontId="50" fillId="0" borderId="0" xfId="0" applyFont="1" applyAlignment="1">
      <alignment horizontal="center" vertical="top" wrapText="1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3" fontId="21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44" fillId="0" borderId="148" xfId="0" applyNumberFormat="1" applyFont="1" applyBorder="1" applyAlignment="1">
      <alignment horizontal="center" wrapText="1"/>
    </xf>
    <xf numFmtId="3" fontId="44" fillId="0" borderId="67" xfId="0" applyNumberFormat="1" applyFont="1" applyBorder="1" applyAlignment="1">
      <alignment horizontal="center" wrapText="1"/>
    </xf>
    <xf numFmtId="3" fontId="44" fillId="0" borderId="68" xfId="0" applyNumberFormat="1" applyFont="1" applyBorder="1" applyAlignment="1">
      <alignment horizontal="center" wrapText="1"/>
    </xf>
    <xf numFmtId="0" fontId="52" fillId="0" borderId="21" xfId="0" applyFont="1" applyBorder="1" applyAlignment="1">
      <alignment horizontal="left" vertical="top" wrapText="1"/>
    </xf>
    <xf numFmtId="0" fontId="52" fillId="0" borderId="38" xfId="0" applyFont="1" applyBorder="1" applyAlignment="1">
      <alignment horizontal="left" vertical="top" wrapText="1"/>
    </xf>
    <xf numFmtId="0" fontId="29" fillId="0" borderId="70" xfId="0" applyFont="1" applyBorder="1" applyAlignment="1">
      <alignment horizontal="center" vertical="top" wrapText="1"/>
    </xf>
    <xf numFmtId="0" fontId="29" fillId="0" borderId="71" xfId="0" applyFont="1" applyBorder="1" applyAlignment="1">
      <alignment horizontal="center" vertical="top" wrapText="1"/>
    </xf>
    <xf numFmtId="3" fontId="53" fillId="0" borderId="36" xfId="0" applyNumberFormat="1" applyFont="1" applyBorder="1" applyAlignment="1">
      <alignment horizontal="center"/>
    </xf>
    <xf numFmtId="3" fontId="53" fillId="0" borderId="38" xfId="0" applyNumberFormat="1" applyFont="1" applyBorder="1" applyAlignment="1">
      <alignment horizontal="center"/>
    </xf>
    <xf numFmtId="0" fontId="44" fillId="0" borderId="57" xfId="0" applyFont="1" applyBorder="1" applyAlignment="1">
      <alignment horizontal="center" vertical="top" wrapText="1"/>
    </xf>
    <xf numFmtId="0" fontId="44" fillId="0" borderId="61" xfId="0" applyFont="1" applyBorder="1" applyAlignment="1">
      <alignment horizontal="center" vertical="top" wrapText="1"/>
    </xf>
    <xf numFmtId="0" fontId="44" fillId="0" borderId="21" xfId="0" applyFont="1" applyBorder="1" applyAlignment="1">
      <alignment horizontal="left" vertical="top" wrapText="1"/>
    </xf>
    <xf numFmtId="0" fontId="44" fillId="0" borderId="38" xfId="0" applyFont="1" applyBorder="1" applyAlignment="1">
      <alignment horizontal="left" vertical="top" wrapText="1"/>
    </xf>
    <xf numFmtId="0" fontId="53" fillId="0" borderId="21" xfId="0" applyFont="1" applyBorder="1" applyAlignment="1">
      <alignment horizontal="left"/>
    </xf>
    <xf numFmtId="0" fontId="53" fillId="0" borderId="38" xfId="0" applyFont="1" applyBorder="1" applyAlignment="1">
      <alignment horizontal="left"/>
    </xf>
    <xf numFmtId="3" fontId="48" fillId="0" borderId="47" xfId="0" applyNumberFormat="1" applyFont="1" applyBorder="1" applyAlignment="1">
      <alignment horizontal="center"/>
    </xf>
    <xf numFmtId="3" fontId="48" fillId="0" borderId="73" xfId="0" applyNumberFormat="1" applyFont="1" applyBorder="1" applyAlignment="1">
      <alignment horizontal="center"/>
    </xf>
    <xf numFmtId="0" fontId="29" fillId="0" borderId="59" xfId="0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wrapText="1"/>
    </xf>
    <xf numFmtId="0" fontId="29" fillId="0" borderId="86" xfId="0" applyFont="1" applyBorder="1" applyAlignment="1">
      <alignment horizontal="center" vertical="center" wrapText="1"/>
    </xf>
    <xf numFmtId="0" fontId="29" fillId="0" borderId="84" xfId="0" applyFont="1" applyBorder="1" applyAlignment="1">
      <alignment horizontal="center" vertical="center" wrapText="1"/>
    </xf>
    <xf numFmtId="3" fontId="53" fillId="0" borderId="41" xfId="0" applyNumberFormat="1" applyFont="1" applyBorder="1" applyAlignment="1">
      <alignment horizontal="center"/>
    </xf>
    <xf numFmtId="3" fontId="53" fillId="0" borderId="40" xfId="0" applyNumberFormat="1" applyFont="1" applyBorder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44" fillId="0" borderId="46" xfId="0" applyFont="1" applyBorder="1" applyAlignment="1">
      <alignment horizontal="justify" vertical="top" wrapText="1"/>
    </xf>
    <xf numFmtId="0" fontId="44" fillId="0" borderId="69" xfId="0" applyFont="1" applyBorder="1" applyAlignment="1">
      <alignment horizontal="justify" vertical="top" wrapText="1"/>
    </xf>
    <xf numFmtId="0" fontId="29" fillId="3" borderId="57" xfId="0" applyFont="1" applyFill="1" applyBorder="1" applyAlignment="1">
      <alignment horizontal="center" vertical="top" wrapText="1"/>
    </xf>
    <xf numFmtId="0" fontId="29" fillId="3" borderId="61" xfId="0" applyFont="1" applyFill="1" applyBorder="1" applyAlignment="1">
      <alignment horizontal="center" vertical="top" wrapText="1"/>
    </xf>
    <xf numFmtId="0" fontId="29" fillId="3" borderId="48" xfId="0" applyFont="1" applyFill="1" applyBorder="1" applyAlignment="1">
      <alignment horizontal="center" vertical="center" wrapText="1"/>
    </xf>
    <xf numFmtId="0" fontId="29" fillId="3" borderId="88" xfId="0" applyFont="1" applyFill="1" applyBorder="1" applyAlignment="1">
      <alignment horizontal="center" vertical="center" wrapText="1"/>
    </xf>
    <xf numFmtId="0" fontId="29" fillId="0" borderId="117" xfId="0" applyFont="1" applyBorder="1" applyAlignment="1">
      <alignment horizontal="center" vertical="top" wrapText="1"/>
    </xf>
    <xf numFmtId="0" fontId="29" fillId="0" borderId="58" xfId="0" applyFont="1" applyBorder="1" applyAlignment="1">
      <alignment horizontal="center" vertical="top" wrapText="1"/>
    </xf>
    <xf numFmtId="0" fontId="29" fillId="0" borderId="76" xfId="0" applyFont="1" applyBorder="1" applyAlignment="1">
      <alignment horizontal="center" vertical="top" wrapText="1"/>
    </xf>
    <xf numFmtId="0" fontId="47" fillId="0" borderId="57" xfId="0" applyFont="1" applyBorder="1" applyAlignment="1">
      <alignment horizontal="center"/>
    </xf>
    <xf numFmtId="0" fontId="47" fillId="0" borderId="58" xfId="0" applyFont="1" applyBorder="1" applyAlignment="1">
      <alignment horizontal="center"/>
    </xf>
    <xf numFmtId="0" fontId="47" fillId="0" borderId="76" xfId="0" applyFont="1" applyBorder="1" applyAlignment="1">
      <alignment horizontal="center"/>
    </xf>
    <xf numFmtId="0" fontId="0" fillId="0" borderId="117" xfId="0" applyBorder="1" applyAlignment="1">
      <alignment horizontal="right"/>
    </xf>
    <xf numFmtId="0" fontId="0" fillId="0" borderId="58" xfId="0" applyBorder="1" applyAlignment="1">
      <alignment horizontal="right"/>
    </xf>
    <xf numFmtId="0" fontId="0" fillId="0" borderId="76" xfId="0" applyBorder="1" applyAlignment="1">
      <alignment horizontal="right"/>
    </xf>
    <xf numFmtId="14" fontId="79" fillId="0" borderId="0" xfId="0" applyNumberFormat="1" applyFont="1" applyAlignment="1">
      <alignment horizontal="right" vertical="top" wrapText="1"/>
    </xf>
    <xf numFmtId="0" fontId="79" fillId="0" borderId="0" xfId="0" applyFont="1" applyAlignment="1">
      <alignment horizontal="right" vertical="top" wrapText="1"/>
    </xf>
    <xf numFmtId="0" fontId="44" fillId="3" borderId="24" xfId="0" applyFont="1" applyFill="1" applyBorder="1" applyAlignment="1">
      <alignment horizontal="center" vertical="top" wrapText="1"/>
    </xf>
    <xf numFmtId="0" fontId="44" fillId="3" borderId="33" xfId="0" applyFont="1" applyFill="1" applyBorder="1" applyAlignment="1">
      <alignment horizontal="center" vertical="top" wrapText="1"/>
    </xf>
    <xf numFmtId="0" fontId="52" fillId="0" borderId="46" xfId="0" applyFont="1" applyBorder="1" applyAlignment="1">
      <alignment horizontal="left" vertical="top" wrapText="1"/>
    </xf>
    <xf numFmtId="0" fontId="52" fillId="0" borderId="69" xfId="0" applyFont="1" applyBorder="1" applyAlignment="1">
      <alignment horizontal="left" vertical="top" wrapText="1"/>
    </xf>
    <xf numFmtId="0" fontId="29" fillId="0" borderId="148" xfId="0" applyFont="1" applyBorder="1" applyAlignment="1">
      <alignment horizontal="center" vertical="top" wrapText="1"/>
    </xf>
    <xf numFmtId="0" fontId="29" fillId="0" borderId="67" xfId="0" applyFont="1" applyBorder="1" applyAlignment="1">
      <alignment horizontal="center" vertical="top" wrapText="1"/>
    </xf>
    <xf numFmtId="0" fontId="29" fillId="0" borderId="68" xfId="0" applyFont="1" applyBorder="1" applyAlignment="1">
      <alignment horizontal="center" vertical="top" wrapText="1"/>
    </xf>
    <xf numFmtId="0" fontId="29" fillId="0" borderId="148" xfId="0" applyFont="1" applyBorder="1" applyAlignment="1">
      <alignment horizontal="center"/>
    </xf>
    <xf numFmtId="0" fontId="29" fillId="0" borderId="67" xfId="0" applyFont="1" applyBorder="1" applyAlignment="1">
      <alignment horizontal="center"/>
    </xf>
    <xf numFmtId="0" fontId="29" fillId="0" borderId="68" xfId="0" applyFont="1" applyBorder="1" applyAlignment="1">
      <alignment horizontal="center"/>
    </xf>
    <xf numFmtId="0" fontId="44" fillId="0" borderId="73" xfId="0" applyFont="1" applyBorder="1" applyAlignment="1">
      <alignment horizontal="justify" vertical="top" wrapText="1"/>
    </xf>
    <xf numFmtId="0" fontId="29" fillId="0" borderId="65" xfId="0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3" fontId="53" fillId="0" borderId="13" xfId="0" applyNumberFormat="1" applyFont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53" fillId="0" borderId="35" xfId="0" applyFont="1" applyBorder="1" applyAlignment="1">
      <alignment horizontal="center"/>
    </xf>
    <xf numFmtId="3" fontId="53" fillId="0" borderId="35" xfId="0" applyNumberFormat="1" applyFont="1" applyBorder="1" applyAlignment="1">
      <alignment horizontal="center"/>
    </xf>
    <xf numFmtId="3" fontId="48" fillId="0" borderId="67" xfId="0" applyNumberFormat="1" applyFont="1" applyBorder="1" applyAlignment="1">
      <alignment horizontal="center"/>
    </xf>
    <xf numFmtId="0" fontId="48" fillId="0" borderId="67" xfId="0" applyFont="1" applyBorder="1" applyAlignment="1">
      <alignment horizontal="center"/>
    </xf>
    <xf numFmtId="0" fontId="48" fillId="0" borderId="68" xfId="0" applyFont="1" applyBorder="1" applyAlignment="1">
      <alignment horizontal="center"/>
    </xf>
    <xf numFmtId="0" fontId="44" fillId="0" borderId="66" xfId="0" applyFont="1" applyBorder="1" applyAlignment="1">
      <alignment horizontal="left" vertical="top" wrapText="1"/>
    </xf>
    <xf numFmtId="0" fontId="44" fillId="0" borderId="67" xfId="0" applyFont="1" applyBorder="1" applyAlignment="1">
      <alignment horizontal="left" vertical="top" wrapText="1"/>
    </xf>
    <xf numFmtId="0" fontId="53" fillId="0" borderId="31" xfId="0" applyFont="1" applyBorder="1" applyAlignment="1">
      <alignment horizontal="left"/>
    </xf>
    <xf numFmtId="0" fontId="53" fillId="0" borderId="13" xfId="0" applyFont="1" applyBorder="1" applyAlignment="1">
      <alignment horizontal="left"/>
    </xf>
    <xf numFmtId="0" fontId="44" fillId="0" borderId="24" xfId="0" applyFont="1" applyBorder="1" applyAlignment="1">
      <alignment horizontal="center" vertical="top" wrapText="1"/>
    </xf>
    <xf numFmtId="0" fontId="44" fillId="0" borderId="33" xfId="0" applyFont="1" applyBorder="1" applyAlignment="1">
      <alignment horizontal="center" vertical="top" wrapText="1"/>
    </xf>
    <xf numFmtId="0" fontId="44" fillId="0" borderId="76" xfId="0" applyFont="1" applyBorder="1" applyAlignment="1">
      <alignment horizontal="center" vertical="center" wrapText="1"/>
    </xf>
    <xf numFmtId="0" fontId="44" fillId="0" borderId="72" xfId="0" applyFont="1" applyBorder="1" applyAlignment="1">
      <alignment horizontal="center" vertical="center" wrapText="1"/>
    </xf>
    <xf numFmtId="0" fontId="47" fillId="0" borderId="86" xfId="0" applyFont="1" applyBorder="1" applyAlignment="1">
      <alignment horizontal="center"/>
    </xf>
    <xf numFmtId="0" fontId="47" fillId="0" borderId="70" xfId="0" applyFont="1" applyBorder="1" applyAlignment="1">
      <alignment horizontal="center"/>
    </xf>
    <xf numFmtId="0" fontId="47" fillId="0" borderId="71" xfId="0" applyFont="1" applyBorder="1" applyAlignment="1">
      <alignment horizontal="center"/>
    </xf>
    <xf numFmtId="0" fontId="0" fillId="0" borderId="86" xfId="0" applyBorder="1" applyAlignment="1">
      <alignment horizontal="right"/>
    </xf>
    <xf numFmtId="0" fontId="0" fillId="0" borderId="71" xfId="0" applyBorder="1" applyAlignment="1">
      <alignment horizontal="right"/>
    </xf>
    <xf numFmtId="0" fontId="66" fillId="0" borderId="46" xfId="0" applyFont="1" applyBorder="1" applyAlignment="1">
      <alignment horizontal="center" wrapText="1"/>
    </xf>
    <xf numFmtId="0" fontId="66" fillId="0" borderId="7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3" fontId="30" fillId="0" borderId="0" xfId="0" applyNumberFormat="1" applyFont="1" applyAlignment="1">
      <alignment horizontal="center"/>
    </xf>
    <xf numFmtId="0" fontId="24" fillId="0" borderId="0" xfId="0" applyFont="1" applyAlignment="1">
      <alignment horizontal="center" wrapText="1"/>
    </xf>
    <xf numFmtId="0" fontId="14" fillId="0" borderId="66" xfId="0" applyFont="1" applyBorder="1" applyAlignment="1"/>
    <xf numFmtId="0" fontId="0" fillId="0" borderId="68" xfId="0" applyBorder="1" applyAlignment="1"/>
    <xf numFmtId="0" fontId="17" fillId="0" borderId="0" xfId="0" applyFont="1" applyAlignment="1">
      <alignment horizontal="center"/>
    </xf>
    <xf numFmtId="0" fontId="35" fillId="0" borderId="66" xfId="0" applyFont="1" applyBorder="1" applyAlignment="1">
      <alignment horizontal="center"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59" xfId="0" applyFont="1" applyBorder="1" applyAlignment="1">
      <alignment horizontal="center" wrapText="1"/>
    </xf>
    <xf numFmtId="3" fontId="34" fillId="0" borderId="13" xfId="0" applyNumberFormat="1" applyFont="1" applyBorder="1" applyAlignment="1">
      <alignment horizontal="center" wrapText="1"/>
    </xf>
    <xf numFmtId="0" fontId="34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1" fillId="2" borderId="0" xfId="0" applyFont="1" applyFill="1" applyAlignment="1">
      <alignment horizontal="center" wrapText="1"/>
    </xf>
    <xf numFmtId="0" fontId="27" fillId="2" borderId="86" xfId="0" applyFont="1" applyFill="1" applyBorder="1" applyAlignment="1">
      <alignment horizontal="center" wrapText="1"/>
    </xf>
    <xf numFmtId="0" fontId="27" fillId="2" borderId="84" xfId="0" applyFont="1" applyFill="1" applyBorder="1" applyAlignment="1">
      <alignment horizontal="center" wrapText="1"/>
    </xf>
    <xf numFmtId="0" fontId="39" fillId="2" borderId="86" xfId="0" applyFont="1" applyFill="1" applyBorder="1" applyAlignment="1">
      <alignment horizontal="center" wrapText="1"/>
    </xf>
    <xf numFmtId="0" fontId="39" fillId="2" borderId="84" xfId="0" applyFont="1" applyFill="1" applyBorder="1" applyAlignment="1">
      <alignment horizontal="center" wrapText="1"/>
    </xf>
    <xf numFmtId="0" fontId="38" fillId="2" borderId="57" xfId="0" applyFont="1" applyFill="1" applyBorder="1" applyAlignment="1">
      <alignment horizontal="center" wrapText="1"/>
    </xf>
    <xf numFmtId="0" fontId="38" fillId="2" borderId="58" xfId="0" applyFont="1" applyFill="1" applyBorder="1" applyAlignment="1">
      <alignment horizontal="center" wrapText="1"/>
    </xf>
    <xf numFmtId="0" fontId="38" fillId="2" borderId="76" xfId="0" applyFont="1" applyFill="1" applyBorder="1" applyAlignment="1">
      <alignment horizontal="center" wrapText="1"/>
    </xf>
    <xf numFmtId="0" fontId="3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7" fillId="2" borderId="30" xfId="0" applyFont="1" applyFill="1" applyBorder="1" applyAlignment="1">
      <alignment horizontal="center" wrapText="1"/>
    </xf>
    <xf numFmtId="0" fontId="27" fillId="2" borderId="29" xfId="0" applyFont="1" applyFill="1" applyBorder="1" applyAlignment="1">
      <alignment horizontal="center" wrapText="1"/>
    </xf>
    <xf numFmtId="0" fontId="39" fillId="2" borderId="89" xfId="0" applyFont="1" applyFill="1" applyBorder="1" applyAlignment="1">
      <alignment horizontal="center" wrapText="1"/>
    </xf>
    <xf numFmtId="0" fontId="39" fillId="2" borderId="29" xfId="0" applyFont="1" applyFill="1" applyBorder="1" applyAlignment="1">
      <alignment horizontal="center" wrapText="1"/>
    </xf>
    <xf numFmtId="0" fontId="38" fillId="2" borderId="89" xfId="0" applyFont="1" applyFill="1" applyBorder="1" applyAlignment="1">
      <alignment horizontal="center" wrapText="1"/>
    </xf>
    <xf numFmtId="0" fontId="38" fillId="2" borderId="92" xfId="0" applyFont="1" applyFill="1" applyBorder="1" applyAlignment="1">
      <alignment horizontal="center" wrapText="1"/>
    </xf>
    <xf numFmtId="0" fontId="38" fillId="2" borderId="93" xfId="0" applyFont="1" applyFill="1" applyBorder="1" applyAlignment="1">
      <alignment horizontal="center" wrapText="1"/>
    </xf>
    <xf numFmtId="0" fontId="80" fillId="2" borderId="13" xfId="0" applyFont="1" applyFill="1" applyBorder="1" applyAlignment="1">
      <alignment horizontal="right" vertical="center" wrapText="1"/>
    </xf>
    <xf numFmtId="0" fontId="80" fillId="0" borderId="13" xfId="0" applyFont="1" applyBorder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96" fillId="0" borderId="134" xfId="0" applyFont="1" applyBorder="1" applyAlignment="1">
      <alignment horizontal="center"/>
    </xf>
    <xf numFmtId="0" fontId="96" fillId="0" borderId="139" xfId="0" applyFont="1" applyBorder="1" applyAlignment="1">
      <alignment horizontal="center"/>
    </xf>
    <xf numFmtId="0" fontId="96" fillId="0" borderId="140" xfId="0" applyFont="1" applyBorder="1" applyAlignment="1">
      <alignment horizontal="center"/>
    </xf>
    <xf numFmtId="0" fontId="96" fillId="0" borderId="68" xfId="0" applyFont="1" applyBorder="1" applyAlignment="1">
      <alignment horizontal="center"/>
    </xf>
    <xf numFmtId="0" fontId="97" fillId="0" borderId="24" xfId="0" applyFont="1" applyBorder="1" applyAlignment="1">
      <alignment horizontal="left" vertical="center"/>
    </xf>
    <xf numFmtId="0" fontId="97" fillId="0" borderId="23" xfId="0" applyFont="1" applyBorder="1" applyAlignment="1">
      <alignment horizontal="left" vertical="center"/>
    </xf>
    <xf numFmtId="0" fontId="97" fillId="0" borderId="33" xfId="0" applyFont="1" applyBorder="1" applyAlignment="1">
      <alignment horizontal="left" vertical="center"/>
    </xf>
    <xf numFmtId="0" fontId="97" fillId="0" borderId="141" xfId="0" applyFont="1" applyBorder="1" applyAlignment="1">
      <alignment horizontal="left" vertical="center"/>
    </xf>
    <xf numFmtId="0" fontId="97" fillId="0" borderId="61" xfId="0" applyFont="1" applyBorder="1" applyAlignment="1">
      <alignment vertical="center"/>
    </xf>
    <xf numFmtId="0" fontId="97" fillId="0" borderId="49" xfId="0" applyFont="1" applyBorder="1" applyAlignment="1">
      <alignment vertical="center"/>
    </xf>
    <xf numFmtId="0" fontId="97" fillId="0" borderId="108" xfId="0" applyFont="1" applyBorder="1" applyAlignment="1">
      <alignment horizontal="left" vertical="center"/>
    </xf>
    <xf numFmtId="0" fontId="97" fillId="0" borderId="147" xfId="0" applyFont="1" applyBorder="1" applyAlignment="1">
      <alignment horizontal="left" vertical="center"/>
    </xf>
    <xf numFmtId="0" fontId="49" fillId="0" borderId="0" xfId="2" applyFont="1" applyAlignment="1">
      <alignment horizontal="center" vertical="center" wrapText="1"/>
    </xf>
    <xf numFmtId="0" fontId="97" fillId="0" borderId="130" xfId="0" applyFont="1" applyBorder="1" applyAlignment="1">
      <alignment vertical="center"/>
    </xf>
    <xf numFmtId="0" fontId="97" fillId="0" borderId="142" xfId="0" applyFont="1" applyBorder="1" applyAlignment="1">
      <alignment vertical="center"/>
    </xf>
    <xf numFmtId="0" fontId="97" fillId="0" borderId="123" xfId="0" applyFont="1" applyBorder="1" applyAlignment="1">
      <alignment vertical="center"/>
    </xf>
    <xf numFmtId="0" fontId="97" fillId="0" borderId="3" xfId="0" applyFont="1" applyBorder="1" applyAlignment="1">
      <alignment vertical="center"/>
    </xf>
    <xf numFmtId="0" fontId="97" fillId="0" borderId="43" xfId="0" applyFont="1" applyBorder="1" applyAlignment="1">
      <alignment vertical="center"/>
    </xf>
    <xf numFmtId="0" fontId="97" fillId="0" borderId="32" xfId="0" applyFont="1" applyBorder="1" applyAlignment="1">
      <alignment vertical="center"/>
    </xf>
    <xf numFmtId="0" fontId="97" fillId="0" borderId="105" xfId="0" applyFont="1" applyBorder="1" applyAlignment="1">
      <alignment horizontal="left"/>
    </xf>
    <xf numFmtId="0" fontId="97" fillId="0" borderId="146" xfId="0" applyFont="1" applyBorder="1" applyAlignment="1">
      <alignment horizontal="left"/>
    </xf>
    <xf numFmtId="0" fontId="97" fillId="0" borderId="50" xfId="0" applyFont="1" applyBorder="1" applyAlignment="1">
      <alignment vertical="center"/>
    </xf>
    <xf numFmtId="0" fontId="97" fillId="0" borderId="51" xfId="0" applyFont="1" applyBorder="1" applyAlignment="1">
      <alignment vertical="center"/>
    </xf>
    <xf numFmtId="0" fontId="97" fillId="0" borderId="105" xfId="0" applyFont="1" applyBorder="1" applyAlignment="1">
      <alignment horizontal="left" vertical="center"/>
    </xf>
    <xf numFmtId="0" fontId="97" fillId="0" borderId="146" xfId="0" applyFont="1" applyBorder="1" applyAlignment="1">
      <alignment horizontal="left" vertical="center"/>
    </xf>
  </cellXfs>
  <cellStyles count="6">
    <cellStyle name="Ezres" xfId="1" builtinId="3"/>
    <cellStyle name="Ezres 2" xfId="4" xr:uid="{00000000-0005-0000-0000-000001000000}"/>
    <cellStyle name="Normál" xfId="0" builtinId="0"/>
    <cellStyle name="Normál 2" xfId="2" xr:uid="{00000000-0005-0000-0000-000003000000}"/>
    <cellStyle name="Normál 3" xfId="5" xr:uid="{00000000-0005-0000-0000-000004000000}"/>
    <cellStyle name="Százalék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opLeftCell="A31" zoomScaleNormal="100" workbookViewId="0">
      <selection activeCell="G45" sqref="G45"/>
    </sheetView>
  </sheetViews>
  <sheetFormatPr defaultRowHeight="12.75" x14ac:dyDescent="0.2"/>
  <cols>
    <col min="1" max="1" width="11.85546875" customWidth="1"/>
    <col min="2" max="2" width="51.5703125" customWidth="1"/>
    <col min="3" max="3" width="19.7109375" customWidth="1"/>
    <col min="4" max="4" width="17.7109375" customWidth="1"/>
    <col min="5" max="5" width="14.7109375" customWidth="1"/>
    <col min="6" max="6" width="12.7109375" customWidth="1"/>
    <col min="7" max="7" width="18.28515625" customWidth="1"/>
    <col min="8" max="8" width="20.140625" customWidth="1"/>
    <col min="9" max="9" width="8.42578125" customWidth="1"/>
    <col min="10" max="10" width="9.7109375" customWidth="1"/>
    <col min="11" max="1025" width="8.42578125" customWidth="1"/>
  </cols>
  <sheetData>
    <row r="1" spans="1:7" x14ac:dyDescent="0.2">
      <c r="G1" s="356" t="s">
        <v>506</v>
      </c>
    </row>
    <row r="2" spans="1:7" x14ac:dyDescent="0.2">
      <c r="A2" s="939" t="s">
        <v>678</v>
      </c>
      <c r="B2" s="939"/>
      <c r="C2" s="939"/>
      <c r="D2" s="939"/>
      <c r="E2" s="939"/>
      <c r="F2" s="939"/>
      <c r="G2" s="939"/>
    </row>
    <row r="3" spans="1:7" ht="15.75" x14ac:dyDescent="0.25">
      <c r="A3" s="940" t="s">
        <v>231</v>
      </c>
      <c r="B3" s="940"/>
      <c r="C3" s="940"/>
      <c r="D3" s="940"/>
      <c r="E3" s="940"/>
      <c r="F3" s="940"/>
      <c r="G3" s="940"/>
    </row>
    <row r="4" spans="1:7" ht="13.5" thickBot="1" x14ac:dyDescent="0.25">
      <c r="G4" s="122" t="s">
        <v>324</v>
      </c>
    </row>
    <row r="5" spans="1:7" ht="15.75" x14ac:dyDescent="0.25">
      <c r="A5" s="941" t="s">
        <v>1</v>
      </c>
      <c r="B5" s="941"/>
      <c r="C5" s="941"/>
      <c r="D5" s="941"/>
      <c r="E5" s="941"/>
      <c r="F5" s="941"/>
      <c r="G5" s="941"/>
    </row>
    <row r="6" spans="1:7" ht="15.75" customHeight="1" thickBot="1" x14ac:dyDescent="0.25">
      <c r="A6" s="942" t="s">
        <v>326</v>
      </c>
      <c r="B6" s="943" t="s">
        <v>327</v>
      </c>
      <c r="C6" s="944">
        <v>2021</v>
      </c>
      <c r="D6" s="945"/>
      <c r="E6" s="945"/>
      <c r="F6" s="945"/>
      <c r="G6" s="357">
        <v>2021</v>
      </c>
    </row>
    <row r="7" spans="1:7" ht="25.5" customHeight="1" thickBot="1" x14ac:dyDescent="0.25">
      <c r="A7" s="942"/>
      <c r="B7" s="943"/>
      <c r="C7" s="358" t="s">
        <v>328</v>
      </c>
      <c r="D7" s="358" t="s">
        <v>503</v>
      </c>
      <c r="E7" s="738" t="s">
        <v>507</v>
      </c>
      <c r="F7" s="738" t="s">
        <v>329</v>
      </c>
      <c r="G7" s="739" t="s">
        <v>653</v>
      </c>
    </row>
    <row r="8" spans="1:7" ht="24.95" customHeight="1" x14ac:dyDescent="0.2">
      <c r="A8" s="360" t="s">
        <v>348</v>
      </c>
      <c r="B8" s="361" t="s">
        <v>295</v>
      </c>
      <c r="C8" s="633">
        <v>92228377</v>
      </c>
      <c r="D8" s="630">
        <v>92593011</v>
      </c>
      <c r="E8" s="634">
        <v>0</v>
      </c>
      <c r="F8" s="363">
        <v>100</v>
      </c>
      <c r="G8" s="364">
        <v>92593011</v>
      </c>
    </row>
    <row r="9" spans="1:7" ht="24.95" customHeight="1" x14ac:dyDescent="0.2">
      <c r="A9" s="365" t="s">
        <v>349</v>
      </c>
      <c r="B9" s="366" t="s">
        <v>296</v>
      </c>
      <c r="C9" s="367">
        <v>52815870</v>
      </c>
      <c r="D9" s="631">
        <v>55126070</v>
      </c>
      <c r="E9" s="634">
        <v>0</v>
      </c>
      <c r="F9" s="363">
        <v>100</v>
      </c>
      <c r="G9" s="369">
        <v>55126070</v>
      </c>
    </row>
    <row r="10" spans="1:7" ht="24.95" customHeight="1" x14ac:dyDescent="0.2">
      <c r="A10" s="365" t="s">
        <v>350</v>
      </c>
      <c r="B10" s="366" t="s">
        <v>297</v>
      </c>
      <c r="C10" s="367">
        <v>40068658</v>
      </c>
      <c r="D10" s="631">
        <v>38481684</v>
      </c>
      <c r="E10" s="634">
        <v>3643909</v>
      </c>
      <c r="F10" s="363">
        <v>109.46920358267064</v>
      </c>
      <c r="G10" s="369">
        <v>42125593</v>
      </c>
    </row>
    <row r="11" spans="1:7" ht="24.95" customHeight="1" x14ac:dyDescent="0.2">
      <c r="A11" s="365" t="s">
        <v>351</v>
      </c>
      <c r="B11" s="366" t="s">
        <v>298</v>
      </c>
      <c r="C11" s="367">
        <v>5518310</v>
      </c>
      <c r="D11" s="631">
        <v>5609858</v>
      </c>
      <c r="E11" s="634">
        <v>0</v>
      </c>
      <c r="F11" s="363">
        <v>100</v>
      </c>
      <c r="G11" s="369">
        <v>5609858</v>
      </c>
    </row>
    <row r="12" spans="1:7" ht="24.95" customHeight="1" x14ac:dyDescent="0.2">
      <c r="A12" s="370" t="s">
        <v>352</v>
      </c>
      <c r="B12" s="371" t="s">
        <v>356</v>
      </c>
      <c r="C12" s="372">
        <v>0</v>
      </c>
      <c r="D12" s="661">
        <v>22841159</v>
      </c>
      <c r="E12" s="634">
        <v>0</v>
      </c>
      <c r="F12" s="363">
        <v>0</v>
      </c>
      <c r="G12" s="373">
        <v>22841159</v>
      </c>
    </row>
    <row r="13" spans="1:7" ht="24.95" customHeight="1" thickBot="1" x14ac:dyDescent="0.25">
      <c r="A13" s="374" t="s">
        <v>353</v>
      </c>
      <c r="B13" s="375" t="s">
        <v>689</v>
      </c>
      <c r="C13" s="394">
        <v>0</v>
      </c>
      <c r="D13" s="632">
        <v>1342000</v>
      </c>
      <c r="E13" s="740">
        <v>0</v>
      </c>
      <c r="F13" s="741">
        <v>0</v>
      </c>
      <c r="G13" s="377">
        <v>1342000</v>
      </c>
    </row>
    <row r="14" spans="1:7" ht="30" customHeight="1" thickBot="1" x14ac:dyDescent="0.25">
      <c r="A14" s="938" t="s">
        <v>508</v>
      </c>
      <c r="B14" s="938"/>
      <c r="C14" s="378">
        <f>SUM(C8:C13)</f>
        <v>190631215</v>
      </c>
      <c r="D14" s="378">
        <f t="shared" ref="D14:E14" si="0">SUM(D8:D13)</f>
        <v>215993782</v>
      </c>
      <c r="E14" s="378">
        <f t="shared" si="0"/>
        <v>3643909</v>
      </c>
      <c r="F14" s="379">
        <f>G14/D14*100</f>
        <v>101.68704347239033</v>
      </c>
      <c r="G14" s="380">
        <f>SUM(G8:G13)</f>
        <v>219637691</v>
      </c>
    </row>
    <row r="15" spans="1:7" ht="24.95" customHeight="1" x14ac:dyDescent="0.2">
      <c r="A15" s="360" t="s">
        <v>330</v>
      </c>
      <c r="B15" s="361" t="s">
        <v>331</v>
      </c>
      <c r="C15" s="633">
        <v>0</v>
      </c>
      <c r="D15" s="635">
        <v>0</v>
      </c>
      <c r="E15" s="634">
        <v>0</v>
      </c>
      <c r="F15" s="363">
        <v>0</v>
      </c>
      <c r="G15" s="364">
        <v>0</v>
      </c>
    </row>
    <row r="16" spans="1:7" ht="24.95" customHeight="1" thickBot="1" x14ac:dyDescent="0.25">
      <c r="A16" s="370" t="s">
        <v>332</v>
      </c>
      <c r="B16" s="371" t="s">
        <v>299</v>
      </c>
      <c r="C16" s="394">
        <v>11667200</v>
      </c>
      <c r="D16" s="376">
        <v>12671600</v>
      </c>
      <c r="E16" s="634">
        <v>1117278</v>
      </c>
      <c r="F16" s="363">
        <v>108.81718172922126</v>
      </c>
      <c r="G16" s="373">
        <v>13788878</v>
      </c>
    </row>
    <row r="17" spans="1:7" ht="30" customHeight="1" thickBot="1" x14ac:dyDescent="0.25">
      <c r="A17" s="938" t="s">
        <v>509</v>
      </c>
      <c r="B17" s="938"/>
      <c r="C17" s="378">
        <f>SUM(C15:C16)</f>
        <v>11667200</v>
      </c>
      <c r="D17" s="378">
        <f t="shared" ref="D17" si="1">SUM(D15:D16)</f>
        <v>12671600</v>
      </c>
      <c r="E17" s="378">
        <f>SUM(E15:E16)</f>
        <v>1117278</v>
      </c>
      <c r="F17" s="381">
        <f>G17/D17*100</f>
        <v>108.81718172922126</v>
      </c>
      <c r="G17" s="380">
        <f>SUM(G15:G16)</f>
        <v>13788878</v>
      </c>
    </row>
    <row r="18" spans="1:7" ht="30" customHeight="1" x14ac:dyDescent="0.2">
      <c r="A18" s="382" t="s">
        <v>510</v>
      </c>
      <c r="B18" s="383" t="s">
        <v>511</v>
      </c>
      <c r="C18" s="431">
        <v>0</v>
      </c>
      <c r="D18" s="416">
        <v>19545300</v>
      </c>
      <c r="E18" s="636">
        <v>0</v>
      </c>
      <c r="F18" s="385">
        <v>100</v>
      </c>
      <c r="G18" s="386">
        <v>19545300</v>
      </c>
    </row>
    <row r="19" spans="1:7" ht="36.75" customHeight="1" thickBot="1" x14ac:dyDescent="0.25">
      <c r="A19" s="387" t="s">
        <v>360</v>
      </c>
      <c r="B19" s="388" t="s">
        <v>361</v>
      </c>
      <c r="C19" s="454">
        <v>0</v>
      </c>
      <c r="D19" s="660">
        <v>128182706</v>
      </c>
      <c r="E19" s="636">
        <v>0</v>
      </c>
      <c r="F19" s="389">
        <v>100</v>
      </c>
      <c r="G19" s="390">
        <v>128182706</v>
      </c>
    </row>
    <row r="20" spans="1:7" ht="30" customHeight="1" thickBot="1" x14ac:dyDescent="0.25">
      <c r="A20" s="938" t="s">
        <v>512</v>
      </c>
      <c r="B20" s="938"/>
      <c r="C20" s="378">
        <f>SUM(C18:C19)</f>
        <v>0</v>
      </c>
      <c r="D20" s="378">
        <f t="shared" ref="D20:E20" si="2">SUM(D18:D19)</f>
        <v>147728006</v>
      </c>
      <c r="E20" s="378">
        <f t="shared" si="2"/>
        <v>0</v>
      </c>
      <c r="F20" s="381">
        <f>G20/D20*100</f>
        <v>100</v>
      </c>
      <c r="G20" s="380">
        <f>G19+G18</f>
        <v>147728006</v>
      </c>
    </row>
    <row r="21" spans="1:7" ht="24.95" customHeight="1" x14ac:dyDescent="0.2">
      <c r="A21" s="365" t="s">
        <v>363</v>
      </c>
      <c r="B21" s="366" t="s">
        <v>300</v>
      </c>
      <c r="C21" s="633">
        <v>5500000</v>
      </c>
      <c r="D21" s="635">
        <v>5550000</v>
      </c>
      <c r="E21" s="634">
        <v>282354</v>
      </c>
      <c r="F21" s="363">
        <v>105.08745945945945</v>
      </c>
      <c r="G21" s="369">
        <v>5832354</v>
      </c>
    </row>
    <row r="22" spans="1:7" ht="24.95" customHeight="1" x14ac:dyDescent="0.2">
      <c r="A22" s="365" t="s">
        <v>364</v>
      </c>
      <c r="B22" s="366" t="s">
        <v>301</v>
      </c>
      <c r="C22" s="367">
        <v>34000000</v>
      </c>
      <c r="D22" s="368">
        <v>43500000</v>
      </c>
      <c r="E22" s="634">
        <v>1291346</v>
      </c>
      <c r="F22" s="363">
        <v>102.96861149425287</v>
      </c>
      <c r="G22" s="369">
        <v>44791346</v>
      </c>
    </row>
    <row r="23" spans="1:7" ht="24.95" customHeight="1" x14ac:dyDescent="0.2">
      <c r="A23" s="365" t="s">
        <v>365</v>
      </c>
      <c r="B23" s="366" t="s">
        <v>302</v>
      </c>
      <c r="C23" s="367">
        <v>0</v>
      </c>
      <c r="D23" s="368">
        <v>0</v>
      </c>
      <c r="E23" s="634">
        <v>0</v>
      </c>
      <c r="F23" s="363">
        <v>0</v>
      </c>
      <c r="G23" s="369">
        <v>0</v>
      </c>
    </row>
    <row r="24" spans="1:7" ht="24.95" customHeight="1" x14ac:dyDescent="0.2">
      <c r="A24" s="365" t="s">
        <v>513</v>
      </c>
      <c r="B24" s="366" t="s">
        <v>303</v>
      </c>
      <c r="C24" s="367">
        <v>100000</v>
      </c>
      <c r="D24" s="368">
        <v>100000</v>
      </c>
      <c r="E24" s="634">
        <v>11000</v>
      </c>
      <c r="F24" s="363">
        <v>111.00000000000001</v>
      </c>
      <c r="G24" s="369">
        <v>111000</v>
      </c>
    </row>
    <row r="25" spans="1:7" ht="24.95" customHeight="1" x14ac:dyDescent="0.2">
      <c r="A25" s="365" t="s">
        <v>602</v>
      </c>
      <c r="B25" s="366" t="s">
        <v>603</v>
      </c>
      <c r="C25" s="367">
        <v>0</v>
      </c>
      <c r="D25" s="368">
        <v>169200</v>
      </c>
      <c r="E25" s="634">
        <v>-169200</v>
      </c>
      <c r="F25" s="363">
        <v>0</v>
      </c>
      <c r="G25" s="369">
        <v>0</v>
      </c>
    </row>
    <row r="26" spans="1:7" ht="24.95" customHeight="1" x14ac:dyDescent="0.2">
      <c r="A26" s="365" t="s">
        <v>366</v>
      </c>
      <c r="B26" s="366" t="s">
        <v>367</v>
      </c>
      <c r="C26" s="367">
        <v>0</v>
      </c>
      <c r="D26" s="368">
        <v>0</v>
      </c>
      <c r="E26" s="634">
        <v>0</v>
      </c>
      <c r="F26" s="363">
        <v>0</v>
      </c>
      <c r="G26" s="369">
        <v>0</v>
      </c>
    </row>
    <row r="27" spans="1:7" ht="24.95" customHeight="1" x14ac:dyDescent="0.2">
      <c r="A27" s="365" t="s">
        <v>368</v>
      </c>
      <c r="B27" s="366" t="s">
        <v>369</v>
      </c>
      <c r="C27" s="367">
        <v>0</v>
      </c>
      <c r="D27" s="368">
        <v>0</v>
      </c>
      <c r="E27" s="634">
        <v>0</v>
      </c>
      <c r="F27" s="363">
        <v>0</v>
      </c>
      <c r="G27" s="369">
        <v>0</v>
      </c>
    </row>
    <row r="28" spans="1:7" ht="24.95" customHeight="1" x14ac:dyDescent="0.2">
      <c r="A28" s="365" t="s">
        <v>370</v>
      </c>
      <c r="B28" s="366" t="s">
        <v>371</v>
      </c>
      <c r="C28" s="367">
        <v>300000</v>
      </c>
      <c r="D28" s="368">
        <v>610000</v>
      </c>
      <c r="E28" s="634">
        <v>50397</v>
      </c>
      <c r="F28" s="363">
        <v>108.26180327868853</v>
      </c>
      <c r="G28" s="369">
        <v>660397</v>
      </c>
    </row>
    <row r="29" spans="1:7" ht="24.95" customHeight="1" thickBot="1" x14ac:dyDescent="0.25">
      <c r="A29" s="370" t="s">
        <v>514</v>
      </c>
      <c r="B29" s="371" t="s">
        <v>335</v>
      </c>
      <c r="C29" s="394">
        <v>0</v>
      </c>
      <c r="D29" s="376">
        <v>0</v>
      </c>
      <c r="E29" s="634">
        <v>0</v>
      </c>
      <c r="F29" s="363">
        <v>0</v>
      </c>
      <c r="G29" s="373">
        <v>0</v>
      </c>
    </row>
    <row r="30" spans="1:7" ht="24.95" customHeight="1" thickBot="1" x14ac:dyDescent="0.25">
      <c r="A30" s="938" t="s">
        <v>515</v>
      </c>
      <c r="B30" s="938"/>
      <c r="C30" s="378">
        <f>SUM(C21:C29)</f>
        <v>39900000</v>
      </c>
      <c r="D30" s="378">
        <f>SUM(D21:D29)</f>
        <v>49929200</v>
      </c>
      <c r="E30" s="378">
        <f t="shared" ref="E30" si="3">SUM(E21:E29)</f>
        <v>1465897</v>
      </c>
      <c r="F30" s="391">
        <f>G30/D30*100</f>
        <v>102.93595130705077</v>
      </c>
      <c r="G30" s="392">
        <f>SUM(G21:G29)</f>
        <v>51395097</v>
      </c>
    </row>
    <row r="31" spans="1:7" ht="24.95" customHeight="1" x14ac:dyDescent="0.2">
      <c r="A31" s="360" t="s">
        <v>336</v>
      </c>
      <c r="B31" s="361" t="s">
        <v>207</v>
      </c>
      <c r="C31" s="633">
        <v>100000</v>
      </c>
      <c r="D31" s="630">
        <v>742000</v>
      </c>
      <c r="E31" s="634">
        <v>60000</v>
      </c>
      <c r="F31" s="363">
        <v>108.08625336927224</v>
      </c>
      <c r="G31" s="369">
        <v>802000</v>
      </c>
    </row>
    <row r="32" spans="1:7" ht="24.95" customHeight="1" x14ac:dyDescent="0.2">
      <c r="A32" s="360" t="s">
        <v>516</v>
      </c>
      <c r="B32" s="361" t="s">
        <v>306</v>
      </c>
      <c r="C32" s="362">
        <v>1620000</v>
      </c>
      <c r="D32" s="631">
        <v>1620000</v>
      </c>
      <c r="E32" s="634">
        <v>1025182</v>
      </c>
      <c r="F32" s="363">
        <v>163.28283950617285</v>
      </c>
      <c r="G32" s="369">
        <v>2645182</v>
      </c>
    </row>
    <row r="33" spans="1:9" ht="24.95" customHeight="1" x14ac:dyDescent="0.2">
      <c r="A33" s="360" t="s">
        <v>337</v>
      </c>
      <c r="B33" s="361" t="s">
        <v>307</v>
      </c>
      <c r="C33" s="362">
        <v>4170000</v>
      </c>
      <c r="D33" s="631">
        <v>9106360</v>
      </c>
      <c r="E33" s="634">
        <v>343836</v>
      </c>
      <c r="F33" s="363">
        <v>103.77577868654436</v>
      </c>
      <c r="G33" s="369">
        <v>9398738</v>
      </c>
    </row>
    <row r="34" spans="1:9" ht="24.95" customHeight="1" x14ac:dyDescent="0.2">
      <c r="A34" s="365" t="s">
        <v>338</v>
      </c>
      <c r="B34" s="366" t="s">
        <v>308</v>
      </c>
      <c r="C34" s="367">
        <v>4883000</v>
      </c>
      <c r="D34" s="631">
        <v>4883000</v>
      </c>
      <c r="E34" s="634">
        <v>-188426</v>
      </c>
      <c r="F34" s="363">
        <v>96.141183698545973</v>
      </c>
      <c r="G34" s="369">
        <v>4694574</v>
      </c>
      <c r="I34" s="119"/>
    </row>
    <row r="35" spans="1:9" ht="24.95" customHeight="1" x14ac:dyDescent="0.2">
      <c r="A35" s="365" t="s">
        <v>362</v>
      </c>
      <c r="B35" s="366" t="s">
        <v>309</v>
      </c>
      <c r="C35" s="367">
        <v>2018000</v>
      </c>
      <c r="D35" s="631">
        <v>3480957</v>
      </c>
      <c r="E35" s="634">
        <v>-61877</v>
      </c>
      <c r="F35" s="363">
        <v>98.222414123472362</v>
      </c>
      <c r="G35" s="369">
        <v>3419080</v>
      </c>
    </row>
    <row r="36" spans="1:9" ht="24.95" customHeight="1" x14ac:dyDescent="0.2">
      <c r="A36" s="365" t="s">
        <v>359</v>
      </c>
      <c r="B36" s="366" t="s">
        <v>310</v>
      </c>
      <c r="C36" s="367">
        <v>0</v>
      </c>
      <c r="D36" s="631">
        <v>0</v>
      </c>
      <c r="E36" s="634">
        <v>0</v>
      </c>
      <c r="F36" s="363">
        <v>0</v>
      </c>
      <c r="G36" s="369">
        <v>0</v>
      </c>
    </row>
    <row r="37" spans="1:9" ht="24.95" customHeight="1" x14ac:dyDescent="0.2">
      <c r="A37" s="365" t="s">
        <v>339</v>
      </c>
      <c r="B37" s="366" t="s">
        <v>311</v>
      </c>
      <c r="C37" s="367">
        <v>0</v>
      </c>
      <c r="D37" s="631">
        <v>41950</v>
      </c>
      <c r="E37" s="634">
        <v>0</v>
      </c>
      <c r="F37" s="363">
        <v>0</v>
      </c>
      <c r="G37" s="369">
        <v>41950</v>
      </c>
    </row>
    <row r="38" spans="1:9" ht="24.95" customHeight="1" x14ac:dyDescent="0.2">
      <c r="A38" s="365" t="s">
        <v>340</v>
      </c>
      <c r="B38" s="366" t="s">
        <v>312</v>
      </c>
      <c r="C38" s="367">
        <v>1260000</v>
      </c>
      <c r="D38" s="631">
        <v>1260000</v>
      </c>
      <c r="E38" s="634">
        <v>-7086</v>
      </c>
      <c r="F38" s="363">
        <v>99.437619047619052</v>
      </c>
      <c r="G38" s="369">
        <v>1252914</v>
      </c>
    </row>
    <row r="39" spans="1:9" ht="24.95" customHeight="1" x14ac:dyDescent="0.2">
      <c r="A39" s="365" t="s">
        <v>341</v>
      </c>
      <c r="B39" s="366" t="s">
        <v>342</v>
      </c>
      <c r="C39" s="367">
        <v>0</v>
      </c>
      <c r="D39" s="631">
        <v>16000000</v>
      </c>
      <c r="E39" s="634">
        <v>0</v>
      </c>
      <c r="F39" s="363">
        <v>100</v>
      </c>
      <c r="G39" s="369">
        <v>16000000</v>
      </c>
    </row>
    <row r="40" spans="1:9" ht="24.95" customHeight="1" thickBot="1" x14ac:dyDescent="0.25">
      <c r="A40" s="374" t="s">
        <v>372</v>
      </c>
      <c r="B40" s="393" t="s">
        <v>373</v>
      </c>
      <c r="C40" s="394">
        <v>10000</v>
      </c>
      <c r="D40" s="632">
        <v>10000</v>
      </c>
      <c r="E40" s="634">
        <v>0</v>
      </c>
      <c r="F40" s="363">
        <v>100</v>
      </c>
      <c r="G40" s="377">
        <v>10000</v>
      </c>
    </row>
    <row r="41" spans="1:9" ht="30" customHeight="1" thickBot="1" x14ac:dyDescent="0.25">
      <c r="A41" s="938" t="s">
        <v>517</v>
      </c>
      <c r="B41" s="938"/>
      <c r="C41" s="378">
        <f>SUM(C31:C40)</f>
        <v>14061000</v>
      </c>
      <c r="D41" s="378">
        <f>SUM(D31:D40)</f>
        <v>37144267</v>
      </c>
      <c r="E41" s="378">
        <f t="shared" ref="E41" si="4">SUM(E31:E40)</f>
        <v>1171629</v>
      </c>
      <c r="F41" s="391">
        <f>G41/D41*100</f>
        <v>103.01573052982846</v>
      </c>
      <c r="G41" s="392">
        <f>SUM(G31:G40)</f>
        <v>38264438</v>
      </c>
    </row>
    <row r="42" spans="1:9" ht="24.95" customHeight="1" x14ac:dyDescent="0.2">
      <c r="A42" s="360" t="s">
        <v>343</v>
      </c>
      <c r="B42" s="361" t="s">
        <v>344</v>
      </c>
      <c r="C42" s="633">
        <v>21000000</v>
      </c>
      <c r="D42" s="635">
        <v>49133500</v>
      </c>
      <c r="E42" s="634">
        <v>-10767924</v>
      </c>
      <c r="F42" s="363">
        <v>78.084353852259653</v>
      </c>
      <c r="G42" s="369">
        <v>38365576</v>
      </c>
    </row>
    <row r="43" spans="1:9" ht="24.95" customHeight="1" x14ac:dyDescent="0.2">
      <c r="A43" s="360" t="s">
        <v>518</v>
      </c>
      <c r="B43" s="361" t="s">
        <v>519</v>
      </c>
      <c r="C43" s="362">
        <v>0</v>
      </c>
      <c r="D43" s="368">
        <v>0</v>
      </c>
      <c r="E43" s="634">
        <v>0</v>
      </c>
      <c r="F43" s="363">
        <v>0</v>
      </c>
      <c r="G43" s="369">
        <v>0</v>
      </c>
    </row>
    <row r="44" spans="1:9" ht="24.95" customHeight="1" x14ac:dyDescent="0.2">
      <c r="A44" s="365" t="s">
        <v>345</v>
      </c>
      <c r="B44" s="366" t="s">
        <v>346</v>
      </c>
      <c r="C44" s="367">
        <v>165100</v>
      </c>
      <c r="D44" s="368">
        <v>165100</v>
      </c>
      <c r="E44" s="634">
        <v>182750</v>
      </c>
      <c r="F44" s="363">
        <v>210.69049061175048</v>
      </c>
      <c r="G44" s="369">
        <v>399308</v>
      </c>
    </row>
    <row r="45" spans="1:9" ht="24.95" customHeight="1" x14ac:dyDescent="0.2">
      <c r="A45" s="365" t="s">
        <v>347</v>
      </c>
      <c r="B45" s="366" t="s">
        <v>520</v>
      </c>
      <c r="C45" s="367">
        <v>0</v>
      </c>
      <c r="D45" s="368">
        <v>200000</v>
      </c>
      <c r="E45" s="634">
        <v>0</v>
      </c>
      <c r="F45" s="363">
        <v>100</v>
      </c>
      <c r="G45" s="369">
        <v>200000</v>
      </c>
    </row>
    <row r="46" spans="1:9" ht="24.95" customHeight="1" x14ac:dyDescent="0.2">
      <c r="A46" s="370" t="s">
        <v>521</v>
      </c>
      <c r="B46" s="371" t="s">
        <v>522</v>
      </c>
      <c r="C46" s="372">
        <v>220000</v>
      </c>
      <c r="D46" s="368">
        <v>220000</v>
      </c>
      <c r="E46" s="634">
        <v>6690</v>
      </c>
      <c r="F46" s="363">
        <v>103.04090909090908</v>
      </c>
      <c r="G46" s="369">
        <v>226690</v>
      </c>
    </row>
    <row r="47" spans="1:9" ht="39" customHeight="1" thickBot="1" x14ac:dyDescent="0.25">
      <c r="A47" s="370" t="s">
        <v>333</v>
      </c>
      <c r="B47" s="371" t="s">
        <v>334</v>
      </c>
      <c r="C47" s="394">
        <v>0</v>
      </c>
      <c r="D47" s="376">
        <v>0</v>
      </c>
      <c r="E47" s="634">
        <v>0</v>
      </c>
      <c r="F47" s="363">
        <v>0</v>
      </c>
      <c r="G47" s="369">
        <v>0</v>
      </c>
    </row>
    <row r="48" spans="1:9" ht="28.5" customHeight="1" thickBot="1" x14ac:dyDescent="0.25">
      <c r="A48" s="946" t="s">
        <v>523</v>
      </c>
      <c r="B48" s="946"/>
      <c r="C48" s="395">
        <f t="shared" ref="C48:D48" si="5">SUM(C42:C47)</f>
        <v>21385100</v>
      </c>
      <c r="D48" s="395">
        <f t="shared" si="5"/>
        <v>49718600</v>
      </c>
      <c r="E48" s="395">
        <f>SUM(E42:E47)</f>
        <v>-10578484</v>
      </c>
      <c r="F48" s="391">
        <f>G48/D48*100</f>
        <v>78.826785146806216</v>
      </c>
      <c r="G48" s="392">
        <f>SUM(G42:G47)</f>
        <v>39191574</v>
      </c>
    </row>
    <row r="49" spans="1:10" ht="30" customHeight="1" thickBot="1" x14ac:dyDescent="0.25">
      <c r="A49" s="396" t="s">
        <v>357</v>
      </c>
      <c r="B49" s="397" t="s">
        <v>358</v>
      </c>
      <c r="C49" s="395">
        <v>126631141</v>
      </c>
      <c r="D49" s="395">
        <v>126631141</v>
      </c>
      <c r="E49" s="395">
        <v>0</v>
      </c>
      <c r="F49" s="659">
        <v>100</v>
      </c>
      <c r="G49" s="395">
        <v>126631141</v>
      </c>
    </row>
    <row r="50" spans="1:10" ht="30" customHeight="1" thickBot="1" x14ac:dyDescent="0.25">
      <c r="A50" s="398" t="s">
        <v>354</v>
      </c>
      <c r="B50" s="399" t="s">
        <v>524</v>
      </c>
      <c r="C50" s="395">
        <v>0</v>
      </c>
      <c r="D50" s="395">
        <v>269048</v>
      </c>
      <c r="E50" s="395">
        <v>7740155</v>
      </c>
      <c r="F50" s="659">
        <v>0</v>
      </c>
      <c r="G50" s="395">
        <v>8009203</v>
      </c>
    </row>
    <row r="51" spans="1:10" ht="24.95" customHeight="1" thickBot="1" x14ac:dyDescent="0.25">
      <c r="A51" s="947" t="s">
        <v>505</v>
      </c>
      <c r="B51" s="947"/>
      <c r="C51" s="400">
        <f>SUM(C14,C17,C20,C30,C41,C48,C49,C50)</f>
        <v>404275656</v>
      </c>
      <c r="D51" s="400">
        <f>SUM(D14,D17,D20,D30,D41,D48,D49,D50)</f>
        <v>640085644</v>
      </c>
      <c r="E51" s="400">
        <f>SUM(E14,E17,E20,E30,E41,E48,E49,E50)</f>
        <v>4560384</v>
      </c>
      <c r="F51" s="401">
        <f>G51/D51*100</f>
        <v>100.71246465886993</v>
      </c>
      <c r="G51" s="402">
        <f>G14+G17+G20+G30+G41+G48+G49+G50</f>
        <v>644646028</v>
      </c>
      <c r="J51" s="3"/>
    </row>
    <row r="54" spans="1:10" x14ac:dyDescent="0.2">
      <c r="B54" s="354"/>
      <c r="C54" s="354"/>
    </row>
    <row r="55" spans="1:10" x14ac:dyDescent="0.2">
      <c r="B55" s="121"/>
      <c r="C55" s="121"/>
      <c r="D55" s="403"/>
      <c r="E55" s="403"/>
      <c r="F55" s="403"/>
      <c r="G55" s="403"/>
    </row>
  </sheetData>
  <mergeCells count="13">
    <mergeCell ref="A20:B20"/>
    <mergeCell ref="A30:B30"/>
    <mergeCell ref="A41:B41"/>
    <mergeCell ref="A48:B48"/>
    <mergeCell ref="A51:B51"/>
    <mergeCell ref="A14:B14"/>
    <mergeCell ref="A17:B17"/>
    <mergeCell ref="A2:G2"/>
    <mergeCell ref="A3:G3"/>
    <mergeCell ref="A5:G5"/>
    <mergeCell ref="A6:A7"/>
    <mergeCell ref="B6:B7"/>
    <mergeCell ref="C6:F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I32"/>
  <sheetViews>
    <sheetView topLeftCell="A7" zoomScaleNormal="100" workbookViewId="0">
      <selection activeCell="B20" sqref="B20:B28"/>
    </sheetView>
  </sheetViews>
  <sheetFormatPr defaultRowHeight="12.75" x14ac:dyDescent="0.2"/>
  <cols>
    <col min="1" max="1" width="43.28515625" customWidth="1"/>
    <col min="2" max="4" width="12.7109375" customWidth="1"/>
    <col min="5" max="5" width="46.42578125" customWidth="1"/>
    <col min="6" max="8" width="12.7109375" customWidth="1"/>
    <col min="9" max="9" width="12.5703125" bestFit="1" customWidth="1"/>
    <col min="10" max="10" width="13.7109375" bestFit="1" customWidth="1"/>
  </cols>
  <sheetData>
    <row r="1" spans="1:9" ht="15" customHeight="1" x14ac:dyDescent="0.2">
      <c r="A1" s="1028" t="s">
        <v>666</v>
      </c>
      <c r="B1" s="1028"/>
      <c r="C1" s="1028"/>
      <c r="D1" s="1028"/>
      <c r="E1" s="1028"/>
      <c r="F1" s="1028"/>
      <c r="G1" s="1028"/>
      <c r="H1" s="1028"/>
    </row>
    <row r="2" spans="1:9" ht="15.75" customHeight="1" x14ac:dyDescent="0.2">
      <c r="B2" s="1037"/>
      <c r="C2" s="1038"/>
      <c r="D2" s="1038"/>
      <c r="E2" s="1038"/>
      <c r="F2" s="1038"/>
      <c r="G2" s="6"/>
      <c r="H2" s="6"/>
      <c r="I2" s="6"/>
    </row>
    <row r="3" spans="1:9" s="1" customFormat="1" ht="16.5" customHeight="1" x14ac:dyDescent="0.25">
      <c r="A3" s="1035" t="s">
        <v>231</v>
      </c>
      <c r="B3" s="1035"/>
      <c r="C3" s="1035"/>
      <c r="D3" s="1035"/>
      <c r="E3" s="1035"/>
      <c r="F3" s="1035"/>
      <c r="G3" s="1035"/>
      <c r="H3" s="1035"/>
    </row>
    <row r="4" spans="1:9" s="1" customFormat="1" ht="16.5" customHeight="1" x14ac:dyDescent="0.25">
      <c r="A4" s="666"/>
      <c r="B4" s="690"/>
      <c r="C4" s="690"/>
      <c r="D4" s="690" t="s">
        <v>678</v>
      </c>
      <c r="E4" s="690"/>
      <c r="F4" s="666"/>
      <c r="G4" s="666"/>
      <c r="H4" s="666"/>
    </row>
    <row r="5" spans="1:9" ht="24" customHeight="1" x14ac:dyDescent="0.2">
      <c r="A5" s="1036" t="s">
        <v>608</v>
      </c>
      <c r="B5" s="1036"/>
      <c r="C5" s="1036"/>
      <c r="D5" s="1036"/>
      <c r="E5" s="1036"/>
      <c r="F5" s="1036"/>
      <c r="G5" s="1036"/>
      <c r="H5" s="1036"/>
    </row>
    <row r="6" spans="1:9" ht="23.25" customHeight="1" thickBot="1" x14ac:dyDescent="0.3">
      <c r="A6" s="87"/>
      <c r="B6" s="87"/>
      <c r="C6" s="87"/>
      <c r="D6" s="87"/>
      <c r="E6" s="87"/>
      <c r="G6" s="4"/>
      <c r="H6" s="1" t="s">
        <v>10</v>
      </c>
    </row>
    <row r="7" spans="1:9" ht="27" customHeight="1" thickBot="1" x14ac:dyDescent="0.25">
      <c r="A7" s="1031" t="s">
        <v>1</v>
      </c>
      <c r="B7" s="1032"/>
      <c r="C7" s="1032"/>
      <c r="D7" s="1033"/>
      <c r="E7" s="1034" t="s">
        <v>2</v>
      </c>
      <c r="F7" s="1032"/>
      <c r="G7" s="1032"/>
      <c r="H7" s="1033"/>
    </row>
    <row r="8" spans="1:9" ht="27" customHeight="1" thickBot="1" x14ac:dyDescent="0.3">
      <c r="A8" s="159"/>
      <c r="B8" s="322" t="s">
        <v>255</v>
      </c>
      <c r="C8" s="327" t="s">
        <v>256</v>
      </c>
      <c r="D8" s="322" t="s">
        <v>257</v>
      </c>
      <c r="E8" s="160"/>
      <c r="F8" s="322" t="s">
        <v>255</v>
      </c>
      <c r="G8" s="327" t="s">
        <v>256</v>
      </c>
      <c r="H8" s="322" t="s">
        <v>257</v>
      </c>
    </row>
    <row r="9" spans="1:9" ht="20.100000000000001" customHeight="1" x14ac:dyDescent="0.25">
      <c r="A9" s="88" t="s">
        <v>258</v>
      </c>
      <c r="B9" s="323">
        <f>C9+D9</f>
        <v>219637.69099999999</v>
      </c>
      <c r="C9" s="320">
        <f>'Önk.bev.'!G14/1000</f>
        <v>219637.69099999999</v>
      </c>
      <c r="D9" s="323">
        <v>0</v>
      </c>
      <c r="E9" s="112" t="s">
        <v>186</v>
      </c>
      <c r="F9" s="89">
        <f>G9+H9</f>
        <v>176325.78700000001</v>
      </c>
      <c r="G9" s="566">
        <f>SUM(('Önk.kiad.'!G19+'Hiv.kiad.'!G18+'Művh.kiad.'!G16+Ovikiad.!G17)/1000)</f>
        <v>176325.78700000001</v>
      </c>
      <c r="H9" s="567"/>
    </row>
    <row r="10" spans="1:9" ht="20.100000000000001" customHeight="1" x14ac:dyDescent="0.25">
      <c r="A10" s="166" t="s">
        <v>194</v>
      </c>
      <c r="B10" s="323">
        <f t="shared" ref="B10:B12" si="0">C10+D10</f>
        <v>19288.878000000001</v>
      </c>
      <c r="C10" s="321">
        <f>SUM(('Önk.bev.'!G17+'Hiv.bev.'!G24+'Hiv.bev.'!G16+Ovibev.!G17)/1000)</f>
        <v>19288.878000000001</v>
      </c>
      <c r="D10" s="332">
        <v>0</v>
      </c>
      <c r="E10" s="161" t="s">
        <v>187</v>
      </c>
      <c r="F10" s="89">
        <f t="shared" ref="F10:F18" si="1">G10+H10</f>
        <v>26557.044999999998</v>
      </c>
      <c r="G10" s="568">
        <f>SUM(('Önk.kiad.'!G22+'Hiv.kiad.'!G21+'Művh.kiad.'!G19+Ovikiad.!G20)/1000)</f>
        <v>26557.044999999998</v>
      </c>
      <c r="H10" s="569"/>
    </row>
    <row r="11" spans="1:9" ht="20.100000000000001" customHeight="1" x14ac:dyDescent="0.25">
      <c r="A11" s="166" t="s">
        <v>195</v>
      </c>
      <c r="B11" s="323">
        <f t="shared" si="0"/>
        <v>51395.097000000002</v>
      </c>
      <c r="C11" s="321">
        <f>'Önk.bev.'!G30/1000</f>
        <v>51395.097000000002</v>
      </c>
      <c r="D11" s="332">
        <v>0</v>
      </c>
      <c r="E11" s="161" t="s">
        <v>188</v>
      </c>
      <c r="F11" s="89">
        <f t="shared" si="1"/>
        <v>97832.892999999996</v>
      </c>
      <c r="G11" s="568">
        <f>SUM(('Önk.kiad.'!G48+'Hiv.kiad.'!G32+'Művh.kiad.'!G31+Ovikiad.!G32)/1000)</f>
        <v>97832.892999999996</v>
      </c>
      <c r="H11" s="569">
        <v>0</v>
      </c>
    </row>
    <row r="12" spans="1:9" ht="20.100000000000001" customHeight="1" x14ac:dyDescent="0.25">
      <c r="A12" s="166" t="s">
        <v>196</v>
      </c>
      <c r="B12" s="323">
        <f t="shared" si="0"/>
        <v>38665.5</v>
      </c>
      <c r="C12" s="321">
        <f>'Önk.bev.'!G35*1.27/1000</f>
        <v>4342.2316000000001</v>
      </c>
      <c r="D12" s="332">
        <f>(('Önk.bev.'!G41/1000)-'2. sz.melléklet'!C12)+('Hiv.bev.'!G17+'Hiv.bev.'!G18+'Hiv.bev.'!G19+'Művh.bev.'!G19+Ovibev.!G25)/1000</f>
        <v>34323.268400000001</v>
      </c>
      <c r="E12" s="161" t="s">
        <v>189</v>
      </c>
      <c r="F12" s="89">
        <f t="shared" si="1"/>
        <v>11000</v>
      </c>
      <c r="G12" s="568">
        <v>9505</v>
      </c>
      <c r="H12" s="569">
        <f>'Önk.kiad.'!G52/1000-'2. sz.melléklet'!G12</f>
        <v>1495</v>
      </c>
    </row>
    <row r="13" spans="1:9" ht="24" customHeight="1" x14ac:dyDescent="0.25">
      <c r="A13" s="91" t="s">
        <v>260</v>
      </c>
      <c r="B13" s="323">
        <f>C13+D13</f>
        <v>0</v>
      </c>
      <c r="C13" s="321">
        <v>0</v>
      </c>
      <c r="D13" s="332">
        <v>0</v>
      </c>
      <c r="E13" s="361" t="s">
        <v>658</v>
      </c>
      <c r="F13" s="89">
        <f t="shared" si="1"/>
        <v>631.86199999999997</v>
      </c>
      <c r="G13" s="709">
        <f>SUM('Önk.kiad.'!G53/1000)</f>
        <v>631.86199999999997</v>
      </c>
      <c r="H13" s="710">
        <v>0</v>
      </c>
    </row>
    <row r="14" spans="1:9" ht="20.100000000000001" customHeight="1" x14ac:dyDescent="0.25">
      <c r="A14" s="168" t="s">
        <v>201</v>
      </c>
      <c r="B14" s="324">
        <f>C14+D14</f>
        <v>162839.83199999999</v>
      </c>
      <c r="C14" s="328">
        <f>('Hiv.bev.'!G9+'Művh.bev.'!G10+Ovibev.!G10)/1000</f>
        <v>162839.83199999999</v>
      </c>
      <c r="D14" s="317">
        <v>0</v>
      </c>
      <c r="E14" s="161" t="s">
        <v>190</v>
      </c>
      <c r="F14" s="89">
        <f t="shared" si="1"/>
        <v>10118.001</v>
      </c>
      <c r="G14" s="568">
        <f>('Önk.kiad.'!G55+'Önk.kiad.'!G54)/1000</f>
        <v>10118.001</v>
      </c>
      <c r="H14" s="569">
        <v>0</v>
      </c>
    </row>
    <row r="15" spans="1:9" ht="25.5" customHeight="1" x14ac:dyDescent="0.25">
      <c r="A15" s="168" t="s">
        <v>584</v>
      </c>
      <c r="B15" s="711">
        <f>C15+D15</f>
        <v>0</v>
      </c>
      <c r="C15" s="328">
        <v>0</v>
      </c>
      <c r="D15" s="317">
        <v>0</v>
      </c>
      <c r="E15" s="366" t="s">
        <v>659</v>
      </c>
      <c r="F15" s="89">
        <f t="shared" si="1"/>
        <v>526.5</v>
      </c>
      <c r="G15" s="568">
        <v>0</v>
      </c>
      <c r="H15" s="710">
        <f>SUM('Önk.kiad.'!G56/1000)</f>
        <v>526.5</v>
      </c>
    </row>
    <row r="16" spans="1:9" ht="20.100000000000001" customHeight="1" x14ac:dyDescent="0.25">
      <c r="A16" s="168"/>
      <c r="B16" s="711"/>
      <c r="C16" s="328"/>
      <c r="D16" s="317"/>
      <c r="E16" s="161" t="s">
        <v>604</v>
      </c>
      <c r="F16" s="89">
        <f t="shared" si="1"/>
        <v>5230</v>
      </c>
      <c r="G16" s="568">
        <v>0</v>
      </c>
      <c r="H16" s="569">
        <f>'Önk.kiad.'!G57/1000</f>
        <v>5230</v>
      </c>
    </row>
    <row r="17" spans="1:9" ht="20.100000000000001" customHeight="1" x14ac:dyDescent="0.25">
      <c r="A17" s="168"/>
      <c r="B17" s="711"/>
      <c r="C17" s="328"/>
      <c r="D17" s="317"/>
      <c r="E17" s="162" t="s">
        <v>247</v>
      </c>
      <c r="F17" s="93">
        <f t="shared" si="1"/>
        <v>7894.2960000000003</v>
      </c>
      <c r="G17" s="570">
        <f>'Önk.kiad.'!G71/1000</f>
        <v>7894.2960000000003</v>
      </c>
      <c r="H17" s="571">
        <v>0</v>
      </c>
    </row>
    <row r="18" spans="1:9" ht="20.100000000000001" customHeight="1" thickBot="1" x14ac:dyDescent="0.3">
      <c r="A18" s="319"/>
      <c r="B18" s="325"/>
      <c r="C18" s="329"/>
      <c r="D18" s="325"/>
      <c r="E18" s="161" t="s">
        <v>193</v>
      </c>
      <c r="F18" s="336">
        <f t="shared" si="1"/>
        <v>162839.83199999999</v>
      </c>
      <c r="G18" s="568">
        <f>'Önk.kiad.'!G72/1000</f>
        <v>162839.83199999999</v>
      </c>
      <c r="H18" s="569">
        <v>0</v>
      </c>
    </row>
    <row r="19" spans="1:9" ht="20.100000000000001" customHeight="1" thickBot="1" x14ac:dyDescent="0.25">
      <c r="A19" s="167" t="s">
        <v>583</v>
      </c>
      <c r="B19" s="318">
        <f>SUM(B9:B18)</f>
        <v>491826.99799999996</v>
      </c>
      <c r="C19" s="318">
        <f>SUM(C9:C18)</f>
        <v>457503.72959999996</v>
      </c>
      <c r="D19" s="318">
        <f>SUM(D9:D18)</f>
        <v>34323.268400000001</v>
      </c>
      <c r="E19" s="163" t="s">
        <v>9</v>
      </c>
      <c r="F19" s="94">
        <f>SUM(F9:F18)</f>
        <v>498956.21599999996</v>
      </c>
      <c r="G19" s="572">
        <f>SUM(G9:G18)</f>
        <v>491704.71599999996</v>
      </c>
      <c r="H19" s="573">
        <f>SUM(H9:H18)</f>
        <v>7251.5</v>
      </c>
    </row>
    <row r="20" spans="1:9" ht="20.100000000000001" customHeight="1" x14ac:dyDescent="0.25">
      <c r="A20" s="563" t="s">
        <v>582</v>
      </c>
      <c r="B20" s="323">
        <f t="shared" ref="B20:B28" si="2">C20+D20</f>
        <v>147728.00599999999</v>
      </c>
      <c r="C20" s="565">
        <f>'Önk.bev.'!G20/1000</f>
        <v>147728.00599999999</v>
      </c>
      <c r="D20" s="564"/>
      <c r="E20" s="112" t="s">
        <v>192</v>
      </c>
      <c r="F20" s="815">
        <f>G20+H20</f>
        <v>43140.053999999996</v>
      </c>
      <c r="G20" s="817">
        <v>0</v>
      </c>
      <c r="H20" s="817">
        <f>('Önk.kiad.'!G59+'Önk.kiad.'!G60+'Önk.kiad.'!G61+'Önk.kiad.'!G62+'Önk.kiad.'!G63+'Művh.kiad.'!G34+Ovikiad.!G35+'Hiv.kiad.'!G38)/1000</f>
        <v>43140.053999999996</v>
      </c>
    </row>
    <row r="21" spans="1:9" ht="20.100000000000001" customHeight="1" x14ac:dyDescent="0.25">
      <c r="A21" s="88" t="s">
        <v>197</v>
      </c>
      <c r="B21" s="323">
        <f t="shared" si="2"/>
        <v>38365.576000000001</v>
      </c>
      <c r="C21" s="320">
        <v>0</v>
      </c>
      <c r="D21" s="323">
        <f>'Önk.bev.'!G42/1000</f>
        <v>38365.576000000001</v>
      </c>
      <c r="E21" s="161" t="s">
        <v>259</v>
      </c>
      <c r="F21" s="89">
        <f t="shared" ref="F21" si="3">G21+H21</f>
        <v>159592.41</v>
      </c>
      <c r="G21" s="574">
        <f>('Önk.kiad.'!G64+'Önk.kiad.'!G65+'Önk.kiad.'!G66+'Önk.kiad.'!G67)/1000</f>
        <v>159592.41</v>
      </c>
      <c r="H21" s="574">
        <v>0</v>
      </c>
    </row>
    <row r="22" spans="1:9" ht="20.100000000000001" customHeight="1" x14ac:dyDescent="0.25">
      <c r="A22" s="88" t="s">
        <v>688</v>
      </c>
      <c r="B22" s="323">
        <f t="shared" si="2"/>
        <v>399.30799999999999</v>
      </c>
      <c r="C22" s="320">
        <f>SUM('Önk.bev.'!G44/1000)</f>
        <v>399.30799999999999</v>
      </c>
      <c r="D22" s="323"/>
      <c r="E22" s="162" t="s">
        <v>486</v>
      </c>
      <c r="F22" s="89">
        <f>G22+H22</f>
        <v>500</v>
      </c>
      <c r="G22" s="571">
        <v>0</v>
      </c>
      <c r="H22" s="571">
        <f>SUM('Önk.kiad.'!G70/1000)</f>
        <v>500</v>
      </c>
    </row>
    <row r="23" spans="1:9" ht="20.100000000000001" customHeight="1" x14ac:dyDescent="0.25">
      <c r="A23" s="166" t="s">
        <v>198</v>
      </c>
      <c r="B23" s="323">
        <f t="shared" si="2"/>
        <v>426.69</v>
      </c>
      <c r="C23" s="321">
        <f>SUM(('Önk.bev.'!G46+'Önk.bev.'!G45)/1000)</f>
        <v>426.69</v>
      </c>
      <c r="D23" s="332">
        <v>0</v>
      </c>
      <c r="E23" s="162" t="s">
        <v>191</v>
      </c>
      <c r="F23" s="334">
        <f>G23+H23</f>
        <v>117425.859</v>
      </c>
      <c r="G23" s="571">
        <f>'Önk.kiad.'!G74/1000</f>
        <v>48529.41</v>
      </c>
      <c r="H23" s="571">
        <f>('Önk.kiad.'!G73+'Hiv.kiad.'!G33)/1000</f>
        <v>68896.448999999993</v>
      </c>
    </row>
    <row r="24" spans="1:9" ht="20.100000000000001" customHeight="1" x14ac:dyDescent="0.25">
      <c r="A24" s="88" t="s">
        <v>199</v>
      </c>
      <c r="B24" s="323">
        <f t="shared" si="2"/>
        <v>126631.141</v>
      </c>
      <c r="C24" s="320">
        <f>'Önk.bev.'!G49/1000</f>
        <v>126631.141</v>
      </c>
      <c r="D24" s="814">
        <v>0</v>
      </c>
      <c r="E24" s="319"/>
      <c r="F24" s="325"/>
      <c r="G24" s="325"/>
      <c r="H24" s="325"/>
    </row>
    <row r="25" spans="1:9" ht="20.100000000000001" customHeight="1" x14ac:dyDescent="0.25">
      <c r="A25" s="166" t="s">
        <v>200</v>
      </c>
      <c r="B25" s="323">
        <f t="shared" si="2"/>
        <v>2220.37</v>
      </c>
      <c r="C25" s="321">
        <f>Ovibev.!G9/1000</f>
        <v>2220.37</v>
      </c>
      <c r="D25" s="332">
        <v>0</v>
      </c>
      <c r="E25" s="331"/>
      <c r="F25" s="89"/>
      <c r="G25" s="577"/>
      <c r="H25" s="577"/>
    </row>
    <row r="26" spans="1:9" ht="20.100000000000001" customHeight="1" x14ac:dyDescent="0.25">
      <c r="A26" s="168" t="s">
        <v>261</v>
      </c>
      <c r="B26" s="323">
        <f t="shared" si="2"/>
        <v>13.007999999999999</v>
      </c>
      <c r="C26" s="328">
        <f>'Művh.bev.'!G9/1000</f>
        <v>13.007999999999999</v>
      </c>
      <c r="D26" s="317">
        <v>0</v>
      </c>
      <c r="E26" s="162"/>
      <c r="F26" s="334"/>
      <c r="G26" s="571"/>
      <c r="H26" s="571"/>
      <c r="I26" s="109"/>
    </row>
    <row r="27" spans="1:9" ht="20.100000000000001" customHeight="1" x14ac:dyDescent="0.25">
      <c r="A27" s="335" t="s">
        <v>246</v>
      </c>
      <c r="B27" s="323">
        <f t="shared" si="2"/>
        <v>3994.239</v>
      </c>
      <c r="C27" s="321">
        <f>'Hiv.bev.'!G8/1000</f>
        <v>3994.239</v>
      </c>
      <c r="D27" s="332">
        <v>0</v>
      </c>
      <c r="E27" s="329"/>
      <c r="F27" s="325"/>
      <c r="G27" s="575"/>
      <c r="H27" s="575"/>
    </row>
    <row r="28" spans="1:9" ht="20.100000000000001" customHeight="1" thickBot="1" x14ac:dyDescent="0.3">
      <c r="A28" s="337" t="s">
        <v>487</v>
      </c>
      <c r="B28" s="323">
        <f t="shared" si="2"/>
        <v>8009.2030000000004</v>
      </c>
      <c r="C28" s="328">
        <f>SUM('Önk.bev.'!G50/1000)</f>
        <v>8009.2030000000004</v>
      </c>
      <c r="D28" s="317">
        <v>0</v>
      </c>
      <c r="E28" s="330"/>
      <c r="F28" s="816"/>
      <c r="G28" s="818"/>
      <c r="H28" s="576"/>
    </row>
    <row r="29" spans="1:9" ht="20.100000000000001" customHeight="1" thickBot="1" x14ac:dyDescent="0.25">
      <c r="A29" s="167" t="s">
        <v>7</v>
      </c>
      <c r="B29" s="326">
        <f>SUM(B19:B28)</f>
        <v>819614.53899999976</v>
      </c>
      <c r="C29" s="163">
        <f>SUM(C19:C27)</f>
        <v>738916.49159999995</v>
      </c>
      <c r="D29" s="326">
        <f>SUM(D19:D28)</f>
        <v>72688.844400000002</v>
      </c>
      <c r="E29" s="163" t="s">
        <v>7</v>
      </c>
      <c r="F29" s="90">
        <f>SUM(F19:F28)</f>
        <v>819614.53899999987</v>
      </c>
      <c r="G29" s="572">
        <f>SUM(G19:G23)</f>
        <v>699826.53599999996</v>
      </c>
      <c r="H29" s="819">
        <f>SUM(H19:H23)</f>
        <v>119788.003</v>
      </c>
      <c r="I29" s="3"/>
    </row>
    <row r="30" spans="1:9" ht="20.100000000000001" customHeight="1" thickBot="1" x14ac:dyDescent="0.3">
      <c r="A30" s="91" t="s">
        <v>179</v>
      </c>
      <c r="B30" s="92">
        <f>C30+D30</f>
        <v>-162839.83199999999</v>
      </c>
      <c r="C30" s="331">
        <f>-C14</f>
        <v>-162839.83199999999</v>
      </c>
      <c r="D30" s="333">
        <v>0</v>
      </c>
      <c r="E30" s="164" t="s">
        <v>179</v>
      </c>
      <c r="F30" s="93">
        <f>G30+H30</f>
        <v>-162839.83199999999</v>
      </c>
      <c r="G30" s="578">
        <f>-G18</f>
        <v>-162839.83199999999</v>
      </c>
      <c r="H30" s="577"/>
    </row>
    <row r="31" spans="1:9" ht="20.100000000000001" customHeight="1" thickBot="1" x14ac:dyDescent="0.25">
      <c r="A31" s="167" t="s">
        <v>180</v>
      </c>
      <c r="B31" s="326">
        <f>SUM(B29:B30)</f>
        <v>656774.7069999997</v>
      </c>
      <c r="C31" s="163">
        <f t="shared" ref="C31" si="4">SUM(C29:C30)</f>
        <v>576076.6595999999</v>
      </c>
      <c r="D31" s="326">
        <f>SUM(D29:D30)</f>
        <v>72688.844400000002</v>
      </c>
      <c r="E31" s="165" t="s">
        <v>180</v>
      </c>
      <c r="F31" s="94">
        <f>SUM(F29:F30)</f>
        <v>656774.70699999994</v>
      </c>
      <c r="G31" s="572">
        <f t="shared" ref="G31:H31" si="5">SUM(G29:G30)</f>
        <v>536986.70399999991</v>
      </c>
      <c r="H31" s="573">
        <f t="shared" si="5"/>
        <v>119788.003</v>
      </c>
    </row>
    <row r="32" spans="1:9" x14ac:dyDescent="0.2">
      <c r="E32" s="3"/>
    </row>
  </sheetData>
  <mergeCells count="6">
    <mergeCell ref="A7:D7"/>
    <mergeCell ref="E7:H7"/>
    <mergeCell ref="A3:H3"/>
    <mergeCell ref="A5:H5"/>
    <mergeCell ref="A1:H1"/>
    <mergeCell ref="B2:F2"/>
  </mergeCells>
  <phoneticPr fontId="0" type="noConversion"/>
  <pageMargins left="0.59055118110236227" right="0.59055118110236227" top="0.98425196850393704" bottom="0.59055118110236227" header="0.51181102362204722" footer="0.51181102362204722"/>
  <pageSetup paperSize="9" scale="76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Q108"/>
  <sheetViews>
    <sheetView topLeftCell="A73" zoomScaleNormal="100" workbookViewId="0">
      <selection activeCell="E45" sqref="E45:I50"/>
    </sheetView>
  </sheetViews>
  <sheetFormatPr defaultRowHeight="12.75" x14ac:dyDescent="0.2"/>
  <cols>
    <col min="1" max="1" width="4.42578125" customWidth="1"/>
    <col min="2" max="2" width="50" customWidth="1"/>
    <col min="3" max="3" width="5.85546875" customWidth="1"/>
    <col min="4" max="4" width="10.7109375" customWidth="1"/>
    <col min="5" max="5" width="11.28515625" bestFit="1" customWidth="1"/>
    <col min="6" max="16" width="10.7109375" customWidth="1"/>
    <col min="17" max="17" width="13.42578125" bestFit="1" customWidth="1"/>
    <col min="18" max="18" width="8.5703125" bestFit="1" customWidth="1"/>
  </cols>
  <sheetData>
    <row r="1" spans="1:17" ht="15" customHeight="1" x14ac:dyDescent="0.2">
      <c r="A1" s="1062" t="s">
        <v>667</v>
      </c>
      <c r="B1" s="1062"/>
      <c r="C1" s="1062"/>
      <c r="D1" s="1062"/>
      <c r="E1" s="1062"/>
      <c r="F1" s="1062"/>
      <c r="G1" s="1062"/>
      <c r="H1" s="1062"/>
      <c r="I1" s="1062"/>
      <c r="J1" s="1062"/>
      <c r="K1" s="1062"/>
      <c r="L1" s="1062"/>
      <c r="M1" s="1062"/>
      <c r="N1" s="1062"/>
      <c r="O1" s="1062"/>
      <c r="P1" s="1062"/>
    </row>
    <row r="2" spans="1:17" ht="15" customHeight="1" x14ac:dyDescent="0.2">
      <c r="A2" s="1079" t="s">
        <v>490</v>
      </c>
      <c r="B2" s="1080"/>
      <c r="C2" s="1080"/>
      <c r="D2" s="1080"/>
      <c r="E2" s="1080"/>
      <c r="F2" s="1080"/>
      <c r="G2" s="1080"/>
      <c r="H2" s="1080"/>
      <c r="I2" s="1080"/>
      <c r="J2" s="1080"/>
      <c r="K2" s="1080"/>
      <c r="L2" s="1080"/>
      <c r="M2" s="1080"/>
      <c r="N2" s="1080"/>
      <c r="O2" s="1080"/>
      <c r="P2" s="1080"/>
    </row>
    <row r="3" spans="1:17" ht="15" customHeight="1" x14ac:dyDescent="0.2">
      <c r="A3" s="668"/>
      <c r="B3" s="669"/>
      <c r="C3" s="669"/>
      <c r="D3" s="669"/>
      <c r="E3" s="1062" t="s">
        <v>678</v>
      </c>
      <c r="F3" s="1062"/>
      <c r="G3" s="1062"/>
      <c r="H3" s="1062"/>
      <c r="I3" s="669"/>
      <c r="J3" s="669"/>
      <c r="K3" s="669"/>
      <c r="L3" s="669"/>
      <c r="M3" s="669"/>
      <c r="N3" s="669"/>
      <c r="O3" s="669"/>
      <c r="P3" s="669"/>
    </row>
    <row r="4" spans="1:17" ht="12.95" customHeight="1" thickBot="1" x14ac:dyDescent="0.25">
      <c r="A4" s="1063" t="s">
        <v>651</v>
      </c>
      <c r="B4" s="1063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  <c r="O4" s="1063"/>
      <c r="P4" s="1063"/>
    </row>
    <row r="5" spans="1:17" ht="12.95" customHeight="1" x14ac:dyDescent="0.2">
      <c r="A5" s="1066" t="s">
        <v>29</v>
      </c>
      <c r="B5" s="1068" t="s">
        <v>285</v>
      </c>
      <c r="C5" s="1058" t="s">
        <v>177</v>
      </c>
      <c r="D5" s="1092" t="s">
        <v>181</v>
      </c>
      <c r="E5" s="1070" t="s">
        <v>158</v>
      </c>
      <c r="F5" s="1071"/>
      <c r="G5" s="1071"/>
      <c r="H5" s="1071"/>
      <c r="I5" s="1072"/>
      <c r="J5" s="1073" t="s">
        <v>4</v>
      </c>
      <c r="K5" s="1074"/>
      <c r="L5" s="1075"/>
      <c r="M5" s="1076" t="s">
        <v>314</v>
      </c>
      <c r="N5" s="1077"/>
      <c r="O5" s="1077"/>
      <c r="P5" s="1078"/>
    </row>
    <row r="6" spans="1:17" ht="24.75" customHeight="1" thickBot="1" x14ac:dyDescent="0.25">
      <c r="A6" s="1067"/>
      <c r="B6" s="1069"/>
      <c r="C6" s="1059"/>
      <c r="D6" s="1093"/>
      <c r="E6" s="898" t="s">
        <v>202</v>
      </c>
      <c r="F6" s="175" t="s">
        <v>155</v>
      </c>
      <c r="G6" s="176" t="s">
        <v>156</v>
      </c>
      <c r="H6" s="176" t="s">
        <v>203</v>
      </c>
      <c r="I6" s="177" t="s">
        <v>157</v>
      </c>
      <c r="J6" s="178" t="s">
        <v>204</v>
      </c>
      <c r="K6" s="176" t="s">
        <v>159</v>
      </c>
      <c r="L6" s="177" t="s">
        <v>160</v>
      </c>
      <c r="M6" s="900" t="s">
        <v>161</v>
      </c>
      <c r="N6" s="176" t="s">
        <v>162</v>
      </c>
      <c r="O6" s="176" t="s">
        <v>163</v>
      </c>
      <c r="P6" s="177" t="s">
        <v>164</v>
      </c>
    </row>
    <row r="7" spans="1:17" ht="12.95" customHeight="1" x14ac:dyDescent="0.2">
      <c r="A7" s="1081" t="s">
        <v>488</v>
      </c>
      <c r="B7" s="1082"/>
      <c r="C7" s="196"/>
      <c r="D7" s="908"/>
      <c r="E7" s="887"/>
      <c r="F7" s="888"/>
      <c r="G7" s="889"/>
      <c r="H7" s="889"/>
      <c r="I7" s="890"/>
      <c r="J7" s="199"/>
      <c r="K7" s="198"/>
      <c r="L7" s="200"/>
      <c r="M7" s="886"/>
      <c r="N7" s="198"/>
      <c r="O7" s="198"/>
      <c r="P7" s="200"/>
      <c r="Q7" s="474"/>
    </row>
    <row r="8" spans="1:17" ht="25.5" x14ac:dyDescent="0.2">
      <c r="A8" s="169" t="s">
        <v>14</v>
      </c>
      <c r="B8" s="172" t="s">
        <v>263</v>
      </c>
      <c r="C8" s="843">
        <v>8</v>
      </c>
      <c r="D8" s="909"/>
      <c r="E8" s="891">
        <v>1004400</v>
      </c>
      <c r="F8" s="847"/>
      <c r="G8" s="847"/>
      <c r="H8" s="847">
        <v>19269924</v>
      </c>
      <c r="I8" s="892"/>
      <c r="J8" s="891">
        <v>38365576</v>
      </c>
      <c r="K8" s="847"/>
      <c r="L8" s="892"/>
      <c r="M8" s="874">
        <v>825998</v>
      </c>
      <c r="N8" s="847"/>
      <c r="O8" s="193"/>
      <c r="P8" s="195"/>
      <c r="Q8" s="737">
        <f>SUM(D8:P8)</f>
        <v>59465898</v>
      </c>
    </row>
    <row r="9" spans="1:17" x14ac:dyDescent="0.2">
      <c r="A9" s="169" t="s">
        <v>31</v>
      </c>
      <c r="B9" s="149" t="s">
        <v>28</v>
      </c>
      <c r="C9" s="875"/>
      <c r="D9" s="910"/>
      <c r="E9" s="891"/>
      <c r="F9" s="847"/>
      <c r="G9" s="847"/>
      <c r="H9" s="847"/>
      <c r="I9" s="892"/>
      <c r="J9" s="891"/>
      <c r="K9" s="847"/>
      <c r="L9" s="892"/>
      <c r="M9" s="874"/>
      <c r="N9" s="847"/>
      <c r="O9" s="208"/>
      <c r="P9" s="209"/>
      <c r="Q9" s="737">
        <f>SUM(D9:P9)</f>
        <v>0</v>
      </c>
    </row>
    <row r="10" spans="1:17" ht="12.75" customHeight="1" x14ac:dyDescent="0.2">
      <c r="A10" s="169" t="s">
        <v>32</v>
      </c>
      <c r="B10" s="172" t="s">
        <v>284</v>
      </c>
      <c r="C10" s="846"/>
      <c r="D10" s="911"/>
      <c r="E10" s="891"/>
      <c r="F10" s="847"/>
      <c r="G10" s="847"/>
      <c r="H10" s="847">
        <v>2530000</v>
      </c>
      <c r="I10" s="892"/>
      <c r="J10" s="891"/>
      <c r="K10" s="847"/>
      <c r="L10" s="892"/>
      <c r="M10" s="874"/>
      <c r="N10" s="847"/>
      <c r="O10" s="193"/>
      <c r="P10" s="195"/>
      <c r="Q10" s="737">
        <f>SUM(D10:P10)</f>
        <v>2530000</v>
      </c>
    </row>
    <row r="11" spans="1:17" ht="12.75" customHeight="1" x14ac:dyDescent="0.2">
      <c r="A11" s="169" t="s">
        <v>33</v>
      </c>
      <c r="B11" s="170" t="s">
        <v>264</v>
      </c>
      <c r="C11" s="843"/>
      <c r="D11" s="909"/>
      <c r="E11" s="891"/>
      <c r="F11" s="847"/>
      <c r="G11" s="847"/>
      <c r="H11" s="847"/>
      <c r="I11" s="892"/>
      <c r="J11" s="891"/>
      <c r="K11" s="847"/>
      <c r="L11" s="892"/>
      <c r="M11" s="874"/>
      <c r="N11" s="847"/>
      <c r="O11" s="193"/>
      <c r="P11" s="195"/>
      <c r="Q11" s="737">
        <f>SUM(D11:P11)</f>
        <v>0</v>
      </c>
    </row>
    <row r="12" spans="1:17" ht="12.75" customHeight="1" x14ac:dyDescent="0.2">
      <c r="A12" s="169" t="s">
        <v>34</v>
      </c>
      <c r="B12" s="171" t="s">
        <v>266</v>
      </c>
      <c r="C12" s="843"/>
      <c r="D12" s="909"/>
      <c r="E12" s="891">
        <v>219637691</v>
      </c>
      <c r="F12" s="847"/>
      <c r="G12" s="847"/>
      <c r="H12" s="847">
        <v>8009203</v>
      </c>
      <c r="I12" s="892"/>
      <c r="J12" s="891"/>
      <c r="K12" s="847">
        <v>19545300</v>
      </c>
      <c r="L12" s="892"/>
      <c r="M12" s="874"/>
      <c r="N12" s="847"/>
      <c r="O12" s="193"/>
      <c r="P12" s="195"/>
      <c r="Q12" s="737">
        <f t="shared" ref="Q12" si="0">SUM(D12:P12)</f>
        <v>247192194</v>
      </c>
    </row>
    <row r="13" spans="1:17" ht="12.75" customHeight="1" x14ac:dyDescent="0.2">
      <c r="A13" s="169" t="s">
        <v>35</v>
      </c>
      <c r="B13" s="171" t="s">
        <v>279</v>
      </c>
      <c r="C13" s="843"/>
      <c r="D13" s="909"/>
      <c r="E13" s="891"/>
      <c r="F13" s="847"/>
      <c r="G13" s="847"/>
      <c r="H13" s="847">
        <v>126631141</v>
      </c>
      <c r="I13" s="892"/>
      <c r="J13" s="891"/>
      <c r="K13" s="847"/>
      <c r="L13" s="892"/>
      <c r="M13" s="874"/>
      <c r="N13" s="847"/>
      <c r="O13" s="193"/>
      <c r="P13" s="195">
        <v>0</v>
      </c>
      <c r="Q13" s="737">
        <f t="shared" ref="Q13:Q32" si="1">SUM(D13:P13)</f>
        <v>126631141</v>
      </c>
    </row>
    <row r="14" spans="1:17" ht="12.75" customHeight="1" x14ac:dyDescent="0.2">
      <c r="A14" s="169" t="s">
        <v>36</v>
      </c>
      <c r="B14" s="150" t="s">
        <v>274</v>
      </c>
      <c r="C14" s="875">
        <v>4</v>
      </c>
      <c r="D14" s="910"/>
      <c r="E14" s="891">
        <v>2797984</v>
      </c>
      <c r="F14" s="847"/>
      <c r="G14" s="847"/>
      <c r="H14" s="847"/>
      <c r="I14" s="892"/>
      <c r="J14" s="891"/>
      <c r="K14" s="847"/>
      <c r="L14" s="892"/>
      <c r="M14" s="874"/>
      <c r="N14" s="847"/>
      <c r="O14" s="208"/>
      <c r="P14" s="209"/>
      <c r="Q14" s="737">
        <f t="shared" si="1"/>
        <v>2797984</v>
      </c>
    </row>
    <row r="15" spans="1:17" ht="12.75" customHeight="1" x14ac:dyDescent="0.2">
      <c r="A15" s="169" t="s">
        <v>37</v>
      </c>
      <c r="B15" s="171" t="s">
        <v>15</v>
      </c>
      <c r="C15" s="846"/>
      <c r="D15" s="911"/>
      <c r="E15" s="891"/>
      <c r="F15" s="847"/>
      <c r="G15" s="847"/>
      <c r="H15" s="847"/>
      <c r="I15" s="892"/>
      <c r="J15" s="891"/>
      <c r="K15" s="847"/>
      <c r="L15" s="892"/>
      <c r="M15" s="874"/>
      <c r="N15" s="847"/>
      <c r="O15" s="193"/>
      <c r="P15" s="195"/>
      <c r="Q15" s="737">
        <f t="shared" si="1"/>
        <v>0</v>
      </c>
    </row>
    <row r="16" spans="1:17" ht="12.95" customHeight="1" x14ac:dyDescent="0.2">
      <c r="A16" s="169" t="s">
        <v>38</v>
      </c>
      <c r="B16" s="170" t="s">
        <v>485</v>
      </c>
      <c r="C16" s="846"/>
      <c r="D16" s="911"/>
      <c r="E16" s="891"/>
      <c r="F16" s="847"/>
      <c r="G16" s="847"/>
      <c r="H16" s="847">
        <v>9914077</v>
      </c>
      <c r="I16" s="892"/>
      <c r="J16" s="891"/>
      <c r="K16" s="847"/>
      <c r="L16" s="892"/>
      <c r="M16" s="874"/>
      <c r="N16" s="847"/>
      <c r="O16" s="193"/>
      <c r="P16" s="195"/>
      <c r="Q16" s="737">
        <f t="shared" si="1"/>
        <v>9914077</v>
      </c>
    </row>
    <row r="17" spans="1:17" ht="12.95" customHeight="1" x14ac:dyDescent="0.2">
      <c r="A17" s="169" t="s">
        <v>39</v>
      </c>
      <c r="B17" s="171" t="s">
        <v>578</v>
      </c>
      <c r="C17" s="843"/>
      <c r="D17" s="909"/>
      <c r="E17" s="891"/>
      <c r="F17" s="847"/>
      <c r="G17" s="847"/>
      <c r="H17" s="847"/>
      <c r="I17" s="892"/>
      <c r="J17" s="891"/>
      <c r="K17" s="847">
        <v>16623996</v>
      </c>
      <c r="L17" s="892"/>
      <c r="M17" s="874"/>
      <c r="N17" s="847"/>
      <c r="O17" s="193"/>
      <c r="P17" s="195"/>
      <c r="Q17" s="737">
        <f t="shared" si="1"/>
        <v>16623996</v>
      </c>
    </row>
    <row r="18" spans="1:17" ht="12.95" customHeight="1" x14ac:dyDescent="0.2">
      <c r="A18" s="169" t="s">
        <v>40</v>
      </c>
      <c r="B18" s="171" t="s">
        <v>18</v>
      </c>
      <c r="C18" s="843"/>
      <c r="D18" s="909"/>
      <c r="E18" s="891"/>
      <c r="F18" s="847"/>
      <c r="G18" s="847"/>
      <c r="H18" s="847"/>
      <c r="I18" s="892"/>
      <c r="J18" s="891"/>
      <c r="K18" s="847"/>
      <c r="L18" s="892"/>
      <c r="M18" s="874"/>
      <c r="N18" s="847"/>
      <c r="O18" s="193"/>
      <c r="P18" s="195"/>
      <c r="Q18" s="737">
        <f t="shared" si="1"/>
        <v>0</v>
      </c>
    </row>
    <row r="19" spans="1:17" ht="12.95" customHeight="1" x14ac:dyDescent="0.2">
      <c r="A19" s="169" t="s">
        <v>41</v>
      </c>
      <c r="B19" s="171" t="s">
        <v>265</v>
      </c>
      <c r="C19" s="843">
        <v>2</v>
      </c>
      <c r="D19" s="909"/>
      <c r="E19" s="891">
        <v>837694</v>
      </c>
      <c r="F19" s="847"/>
      <c r="G19" s="847"/>
      <c r="H19" s="847"/>
      <c r="I19" s="892"/>
      <c r="J19" s="891"/>
      <c r="K19" s="847">
        <v>111558710</v>
      </c>
      <c r="L19" s="892"/>
      <c r="M19" s="874"/>
      <c r="N19" s="847"/>
      <c r="O19" s="193"/>
      <c r="P19" s="195"/>
      <c r="Q19" s="737">
        <f t="shared" si="1"/>
        <v>112396404</v>
      </c>
    </row>
    <row r="20" spans="1:17" ht="12.95" customHeight="1" x14ac:dyDescent="0.2">
      <c r="A20" s="169" t="s">
        <v>42</v>
      </c>
      <c r="B20" s="170" t="s">
        <v>19</v>
      </c>
      <c r="C20" s="843">
        <v>1</v>
      </c>
      <c r="D20" s="909"/>
      <c r="E20" s="891">
        <v>8148800</v>
      </c>
      <c r="F20" s="847"/>
      <c r="G20" s="847"/>
      <c r="H20" s="847"/>
      <c r="I20" s="892"/>
      <c r="J20" s="891"/>
      <c r="K20" s="847"/>
      <c r="L20" s="892"/>
      <c r="M20" s="874"/>
      <c r="N20" s="847"/>
      <c r="O20" s="193"/>
      <c r="P20" s="195"/>
      <c r="Q20" s="737">
        <f t="shared" si="1"/>
        <v>8148800</v>
      </c>
    </row>
    <row r="21" spans="1:17" ht="12.95" customHeight="1" x14ac:dyDescent="0.2">
      <c r="A21" s="169" t="s">
        <v>43</v>
      </c>
      <c r="B21" s="170" t="s">
        <v>20</v>
      </c>
      <c r="C21" s="843"/>
      <c r="D21" s="909"/>
      <c r="E21" s="891"/>
      <c r="F21" s="847"/>
      <c r="G21" s="847"/>
      <c r="H21" s="847"/>
      <c r="I21" s="892"/>
      <c r="J21" s="891"/>
      <c r="K21" s="847"/>
      <c r="L21" s="892"/>
      <c r="M21" s="874"/>
      <c r="N21" s="847"/>
      <c r="O21" s="193"/>
      <c r="P21" s="195"/>
      <c r="Q21" s="737">
        <f t="shared" si="1"/>
        <v>0</v>
      </c>
    </row>
    <row r="22" spans="1:17" ht="12.95" customHeight="1" x14ac:dyDescent="0.2">
      <c r="A22" s="169" t="s">
        <v>44</v>
      </c>
      <c r="B22" s="849" t="s">
        <v>704</v>
      </c>
      <c r="C22" s="843"/>
      <c r="D22" s="909"/>
      <c r="E22" s="891"/>
      <c r="F22" s="847"/>
      <c r="G22" s="847"/>
      <c r="H22" s="847"/>
      <c r="I22" s="892"/>
      <c r="J22" s="891"/>
      <c r="K22" s="847"/>
      <c r="L22" s="892"/>
      <c r="M22" s="874"/>
      <c r="N22" s="847"/>
      <c r="O22" s="844"/>
      <c r="P22" s="845"/>
      <c r="Q22" s="737">
        <f t="shared" si="1"/>
        <v>0</v>
      </c>
    </row>
    <row r="23" spans="1:17" ht="12.95" customHeight="1" x14ac:dyDescent="0.2">
      <c r="A23" s="169" t="s">
        <v>45</v>
      </c>
      <c r="B23" s="171" t="s">
        <v>489</v>
      </c>
      <c r="C23" s="843"/>
      <c r="D23" s="909"/>
      <c r="E23" s="891"/>
      <c r="F23" s="847"/>
      <c r="G23" s="844"/>
      <c r="H23" s="844"/>
      <c r="I23" s="845">
        <v>0</v>
      </c>
      <c r="J23" s="848"/>
      <c r="K23" s="844"/>
      <c r="L23" s="845"/>
      <c r="M23" s="895"/>
      <c r="N23" s="193"/>
      <c r="O23" s="193"/>
      <c r="P23" s="195"/>
      <c r="Q23" s="737">
        <f t="shared" si="1"/>
        <v>0</v>
      </c>
    </row>
    <row r="24" spans="1:17" ht="25.5" x14ac:dyDescent="0.2">
      <c r="A24" s="169" t="s">
        <v>46</v>
      </c>
      <c r="B24" s="842" t="s">
        <v>703</v>
      </c>
      <c r="C24" s="843"/>
      <c r="D24" s="909"/>
      <c r="E24" s="891">
        <v>1000000</v>
      </c>
      <c r="F24" s="847"/>
      <c r="G24" s="844"/>
      <c r="H24" s="844"/>
      <c r="I24" s="845"/>
      <c r="J24" s="848"/>
      <c r="K24" s="844"/>
      <c r="L24" s="845"/>
      <c r="M24" s="895"/>
      <c r="N24" s="844"/>
      <c r="O24" s="844"/>
      <c r="P24" s="845"/>
      <c r="Q24" s="737">
        <f t="shared" si="1"/>
        <v>1000000</v>
      </c>
    </row>
    <row r="25" spans="1:17" x14ac:dyDescent="0.2">
      <c r="A25" s="169" t="s">
        <v>47</v>
      </c>
      <c r="B25" s="861" t="s">
        <v>236</v>
      </c>
      <c r="C25" s="899"/>
      <c r="D25" s="912"/>
      <c r="E25" s="914"/>
      <c r="F25" s="854"/>
      <c r="G25" s="855"/>
      <c r="H25" s="855"/>
      <c r="I25" s="856"/>
      <c r="J25" s="857"/>
      <c r="K25" s="855"/>
      <c r="L25" s="856"/>
      <c r="M25" s="896"/>
      <c r="N25" s="855"/>
      <c r="O25" s="855"/>
      <c r="P25" s="856"/>
      <c r="Q25" s="737">
        <f t="shared" si="1"/>
        <v>0</v>
      </c>
    </row>
    <row r="26" spans="1:17" x14ac:dyDescent="0.2">
      <c r="A26" s="169" t="s">
        <v>48</v>
      </c>
      <c r="B26" s="171" t="s">
        <v>579</v>
      </c>
      <c r="C26" s="843">
        <v>1</v>
      </c>
      <c r="D26" s="909"/>
      <c r="E26" s="891"/>
      <c r="F26" s="847"/>
      <c r="G26" s="847"/>
      <c r="H26" s="847">
        <v>4468714</v>
      </c>
      <c r="I26" s="845"/>
      <c r="J26" s="848"/>
      <c r="K26" s="844"/>
      <c r="L26" s="845"/>
      <c r="M26" s="895"/>
      <c r="N26" s="193"/>
      <c r="O26" s="193"/>
      <c r="P26" s="195"/>
      <c r="Q26" s="737">
        <f t="shared" si="1"/>
        <v>4468714</v>
      </c>
    </row>
    <row r="27" spans="1:17" x14ac:dyDescent="0.2">
      <c r="A27" s="169" t="s">
        <v>49</v>
      </c>
      <c r="B27" s="700" t="s">
        <v>660</v>
      </c>
      <c r="C27" s="875"/>
      <c r="D27" s="910"/>
      <c r="E27" s="915"/>
      <c r="F27" s="712"/>
      <c r="G27" s="847"/>
      <c r="H27" s="847">
        <v>777240</v>
      </c>
      <c r="I27" s="714"/>
      <c r="J27" s="715"/>
      <c r="K27" s="713"/>
      <c r="L27" s="714"/>
      <c r="M27" s="897"/>
      <c r="N27" s="713"/>
      <c r="O27" s="713"/>
      <c r="P27" s="714"/>
      <c r="Q27" s="737">
        <f t="shared" si="1"/>
        <v>777240</v>
      </c>
    </row>
    <row r="28" spans="1:17" x14ac:dyDescent="0.2">
      <c r="A28" s="169" t="s">
        <v>50</v>
      </c>
      <c r="B28" s="170" t="s">
        <v>580</v>
      </c>
      <c r="C28" s="846"/>
      <c r="D28" s="911"/>
      <c r="E28" s="891"/>
      <c r="F28" s="847"/>
      <c r="G28" s="847"/>
      <c r="H28" s="847">
        <v>699900</v>
      </c>
      <c r="I28" s="845"/>
      <c r="J28" s="848"/>
      <c r="K28" s="844"/>
      <c r="L28" s="845"/>
      <c r="M28" s="895"/>
      <c r="N28" s="193"/>
      <c r="O28" s="193"/>
      <c r="P28" s="195"/>
      <c r="Q28" s="737">
        <f t="shared" si="1"/>
        <v>699900</v>
      </c>
    </row>
    <row r="29" spans="1:17" x14ac:dyDescent="0.2">
      <c r="A29" s="169" t="s">
        <v>51</v>
      </c>
      <c r="B29" s="170" t="s">
        <v>587</v>
      </c>
      <c r="C29" s="846"/>
      <c r="D29" s="911"/>
      <c r="E29" s="891"/>
      <c r="F29" s="847"/>
      <c r="G29" s="847"/>
      <c r="H29" s="847">
        <v>604583</v>
      </c>
      <c r="I29" s="845"/>
      <c r="J29" s="848"/>
      <c r="K29" s="844"/>
      <c r="L29" s="845"/>
      <c r="M29" s="895"/>
      <c r="N29" s="193"/>
      <c r="O29" s="193"/>
      <c r="P29" s="195"/>
      <c r="Q29" s="737">
        <f t="shared" si="1"/>
        <v>604583</v>
      </c>
    </row>
    <row r="30" spans="1:17" ht="12.95" customHeight="1" x14ac:dyDescent="0.2">
      <c r="A30" s="169" t="s">
        <v>52</v>
      </c>
      <c r="B30" s="170" t="s">
        <v>593</v>
      </c>
      <c r="C30" s="846"/>
      <c r="D30" s="911"/>
      <c r="E30" s="891"/>
      <c r="F30" s="847"/>
      <c r="G30" s="847"/>
      <c r="H30" s="847"/>
      <c r="I30" s="845"/>
      <c r="J30" s="848"/>
      <c r="K30" s="844"/>
      <c r="L30" s="845"/>
      <c r="M30" s="895"/>
      <c r="N30" s="193"/>
      <c r="O30" s="193"/>
      <c r="P30" s="195"/>
      <c r="Q30" s="737">
        <f t="shared" si="1"/>
        <v>0</v>
      </c>
    </row>
    <row r="31" spans="1:17" ht="12.95" customHeight="1" x14ac:dyDescent="0.2">
      <c r="A31" s="169" t="s">
        <v>53</v>
      </c>
      <c r="B31" s="170" t="s">
        <v>270</v>
      </c>
      <c r="C31" s="846"/>
      <c r="D31" s="911"/>
      <c r="E31" s="891"/>
      <c r="F31" s="847"/>
      <c r="G31" s="847"/>
      <c r="H31" s="847"/>
      <c r="I31" s="845"/>
      <c r="J31" s="848"/>
      <c r="K31" s="844"/>
      <c r="L31" s="845"/>
      <c r="M31" s="895"/>
      <c r="N31" s="193"/>
      <c r="O31" s="193"/>
      <c r="P31" s="195"/>
      <c r="Q31" s="737">
        <f t="shared" si="1"/>
        <v>0</v>
      </c>
    </row>
    <row r="32" spans="1:17" ht="12.95" customHeight="1" thickBot="1" x14ac:dyDescent="0.25">
      <c r="A32" s="169" t="s">
        <v>54</v>
      </c>
      <c r="B32" s="170" t="s">
        <v>591</v>
      </c>
      <c r="C32" s="173"/>
      <c r="D32" s="913"/>
      <c r="E32" s="893"/>
      <c r="F32" s="201"/>
      <c r="G32" s="201">
        <v>51395097</v>
      </c>
      <c r="H32" s="201"/>
      <c r="I32" s="204"/>
      <c r="J32" s="203"/>
      <c r="K32" s="202"/>
      <c r="L32" s="204"/>
      <c r="M32" s="895"/>
      <c r="N32" s="193"/>
      <c r="O32" s="193"/>
      <c r="P32" s="195"/>
      <c r="Q32" s="737">
        <f t="shared" si="1"/>
        <v>51395097</v>
      </c>
    </row>
    <row r="33" spans="1:17" ht="12.95" customHeight="1" thickBot="1" x14ac:dyDescent="0.25">
      <c r="A33" s="858"/>
      <c r="B33" s="859" t="s">
        <v>241</v>
      </c>
      <c r="C33" s="1085"/>
      <c r="D33" s="1086"/>
      <c r="E33" s="1086"/>
      <c r="F33" s="1086"/>
      <c r="G33" s="1086"/>
      <c r="H33" s="1086"/>
      <c r="I33" s="1086"/>
      <c r="J33" s="1086"/>
      <c r="K33" s="1086"/>
      <c r="L33" s="1086"/>
      <c r="M33" s="1086"/>
      <c r="N33" s="1086"/>
      <c r="O33" s="1086"/>
      <c r="P33" s="1087"/>
      <c r="Q33" s="737">
        <f t="shared" ref="Q33:Q48" si="2">SUM(D33:P33)</f>
        <v>0</v>
      </c>
    </row>
    <row r="34" spans="1:17" ht="12.95" customHeight="1" x14ac:dyDescent="0.2">
      <c r="A34" s="840" t="s">
        <v>14</v>
      </c>
      <c r="B34" s="852" t="s">
        <v>276</v>
      </c>
      <c r="C34" s="902"/>
      <c r="D34" s="916"/>
      <c r="E34" s="919"/>
      <c r="F34" s="192"/>
      <c r="G34" s="205"/>
      <c r="H34" s="205"/>
      <c r="I34" s="206"/>
      <c r="J34" s="207"/>
      <c r="K34" s="205"/>
      <c r="L34" s="206"/>
      <c r="M34" s="896"/>
      <c r="N34" s="855"/>
      <c r="O34" s="855"/>
      <c r="P34" s="856"/>
      <c r="Q34" s="737">
        <f t="shared" si="2"/>
        <v>0</v>
      </c>
    </row>
    <row r="35" spans="1:17" ht="12.95" customHeight="1" x14ac:dyDescent="0.2">
      <c r="A35" s="169" t="s">
        <v>31</v>
      </c>
      <c r="B35" s="151" t="s">
        <v>242</v>
      </c>
      <c r="C35" s="875"/>
      <c r="D35" s="911"/>
      <c r="E35" s="719"/>
      <c r="F35" s="718"/>
      <c r="G35" s="718"/>
      <c r="H35" s="718"/>
      <c r="I35" s="720"/>
      <c r="J35" s="719"/>
      <c r="K35" s="718"/>
      <c r="L35" s="720"/>
      <c r="M35" s="901"/>
      <c r="N35" s="210"/>
      <c r="O35" s="210"/>
      <c r="P35" s="218"/>
      <c r="Q35" s="585">
        <f t="shared" si="2"/>
        <v>0</v>
      </c>
    </row>
    <row r="36" spans="1:17" x14ac:dyDescent="0.2">
      <c r="A36" s="840" t="s">
        <v>32</v>
      </c>
      <c r="B36" s="149" t="s">
        <v>277</v>
      </c>
      <c r="C36" s="875"/>
      <c r="D36" s="911"/>
      <c r="E36" s="719"/>
      <c r="F36" s="718"/>
      <c r="G36" s="718"/>
      <c r="H36" s="718"/>
      <c r="I36" s="720"/>
      <c r="J36" s="719"/>
      <c r="K36" s="718"/>
      <c r="L36" s="720"/>
      <c r="M36" s="901"/>
      <c r="N36" s="210"/>
      <c r="O36" s="210"/>
      <c r="P36" s="218"/>
      <c r="Q36" s="585">
        <f t="shared" si="2"/>
        <v>0</v>
      </c>
    </row>
    <row r="37" spans="1:17" ht="25.5" x14ac:dyDescent="0.2">
      <c r="A37" s="169" t="s">
        <v>33</v>
      </c>
      <c r="B37" s="151" t="s">
        <v>263</v>
      </c>
      <c r="C37" s="875">
        <v>13</v>
      </c>
      <c r="D37" s="917"/>
      <c r="E37" s="891"/>
      <c r="F37" s="847">
        <v>5500000</v>
      </c>
      <c r="G37" s="847"/>
      <c r="H37" s="847">
        <v>76067</v>
      </c>
      <c r="I37" s="892"/>
      <c r="J37" s="891"/>
      <c r="K37" s="847"/>
      <c r="L37" s="892"/>
      <c r="M37" s="874"/>
      <c r="N37" s="847"/>
      <c r="O37" s="847"/>
      <c r="P37" s="847"/>
      <c r="Q37" s="585">
        <f t="shared" si="2"/>
        <v>5576067</v>
      </c>
    </row>
    <row r="38" spans="1:17" ht="13.5" thickBot="1" x14ac:dyDescent="0.25">
      <c r="A38" s="840" t="s">
        <v>34</v>
      </c>
      <c r="B38" s="862" t="s">
        <v>279</v>
      </c>
      <c r="C38" s="903"/>
      <c r="D38" s="918">
        <v>75413160</v>
      </c>
      <c r="E38" s="893"/>
      <c r="F38" s="201"/>
      <c r="G38" s="201"/>
      <c r="H38" s="201"/>
      <c r="I38" s="894"/>
      <c r="J38" s="893"/>
      <c r="K38" s="201"/>
      <c r="L38" s="894"/>
      <c r="M38" s="874"/>
      <c r="N38" s="847"/>
      <c r="O38" s="847"/>
      <c r="P38" s="847">
        <v>3994239</v>
      </c>
      <c r="Q38" s="585">
        <f t="shared" si="2"/>
        <v>79407399</v>
      </c>
    </row>
    <row r="39" spans="1:17" ht="13.5" thickBot="1" x14ac:dyDescent="0.25">
      <c r="A39" s="858"/>
      <c r="B39" s="859" t="s">
        <v>243</v>
      </c>
      <c r="C39" s="1088"/>
      <c r="D39" s="1089"/>
      <c r="E39" s="1089"/>
      <c r="F39" s="1089"/>
      <c r="G39" s="1089"/>
      <c r="H39" s="1089"/>
      <c r="I39" s="1089"/>
      <c r="J39" s="1089"/>
      <c r="K39" s="1089"/>
      <c r="L39" s="1089"/>
      <c r="M39" s="1089"/>
      <c r="N39" s="1089"/>
      <c r="O39" s="1089"/>
      <c r="P39" s="1090"/>
      <c r="Q39" s="585">
        <f t="shared" si="2"/>
        <v>0</v>
      </c>
    </row>
    <row r="40" spans="1:17" x14ac:dyDescent="0.2">
      <c r="A40" s="840" t="s">
        <v>82</v>
      </c>
      <c r="B40" s="861" t="s">
        <v>244</v>
      </c>
      <c r="C40" s="231"/>
      <c r="D40" s="920"/>
      <c r="E40" s="906"/>
      <c r="F40" s="904"/>
      <c r="G40" s="904"/>
      <c r="H40" s="904"/>
      <c r="I40" s="905"/>
      <c r="J40" s="906"/>
      <c r="K40" s="904"/>
      <c r="L40" s="905"/>
      <c r="M40" s="868"/>
      <c r="N40" s="869"/>
      <c r="O40" s="869"/>
      <c r="P40" s="870"/>
      <c r="Q40" s="585">
        <f t="shared" si="2"/>
        <v>0</v>
      </c>
    </row>
    <row r="41" spans="1:17" x14ac:dyDescent="0.2">
      <c r="A41" s="169" t="s">
        <v>31</v>
      </c>
      <c r="B41" s="149" t="s">
        <v>279</v>
      </c>
      <c r="C41" s="179"/>
      <c r="D41" s="921">
        <v>17055058</v>
      </c>
      <c r="E41" s="891"/>
      <c r="F41" s="847"/>
      <c r="G41" s="847"/>
      <c r="H41" s="847"/>
      <c r="I41" s="892"/>
      <c r="J41" s="891"/>
      <c r="K41" s="847"/>
      <c r="L41" s="892"/>
      <c r="M41" s="874"/>
      <c r="N41" s="847"/>
      <c r="O41" s="847"/>
      <c r="P41" s="847">
        <v>13008</v>
      </c>
      <c r="Q41" s="585">
        <f t="shared" si="2"/>
        <v>17068066</v>
      </c>
    </row>
    <row r="42" spans="1:17" x14ac:dyDescent="0.2">
      <c r="A42" s="169" t="s">
        <v>288</v>
      </c>
      <c r="B42" s="149" t="s">
        <v>27</v>
      </c>
      <c r="C42" s="179"/>
      <c r="D42" s="921"/>
      <c r="E42" s="891"/>
      <c r="F42" s="847"/>
      <c r="G42" s="847"/>
      <c r="H42" s="847"/>
      <c r="I42" s="892"/>
      <c r="J42" s="891"/>
      <c r="K42" s="847"/>
      <c r="L42" s="892"/>
      <c r="M42" s="874"/>
      <c r="N42" s="847"/>
      <c r="O42" s="847"/>
      <c r="P42" s="847"/>
      <c r="Q42" s="585">
        <f t="shared" si="2"/>
        <v>0</v>
      </c>
    </row>
    <row r="43" spans="1:17" ht="13.5" thickBot="1" x14ac:dyDescent="0.25">
      <c r="A43" s="850" t="s">
        <v>289</v>
      </c>
      <c r="B43" s="862" t="s">
        <v>286</v>
      </c>
      <c r="C43" s="863">
        <v>2</v>
      </c>
      <c r="D43" s="922"/>
      <c r="E43" s="893"/>
      <c r="F43" s="201"/>
      <c r="G43" s="201"/>
      <c r="H43" s="201">
        <v>320804</v>
      </c>
      <c r="I43" s="894"/>
      <c r="J43" s="893"/>
      <c r="K43" s="201"/>
      <c r="L43" s="894"/>
      <c r="M43" s="874"/>
      <c r="N43" s="847"/>
      <c r="O43" s="847"/>
      <c r="P43" s="847"/>
      <c r="Q43" s="585">
        <f>SUM(D43:P43)</f>
        <v>320804</v>
      </c>
    </row>
    <row r="44" spans="1:17" ht="13.5" thickBot="1" x14ac:dyDescent="0.25">
      <c r="A44" s="858"/>
      <c r="B44" s="859" t="s">
        <v>316</v>
      </c>
      <c r="C44" s="1088"/>
      <c r="D44" s="1089"/>
      <c r="E44" s="1089"/>
      <c r="F44" s="1089"/>
      <c r="G44" s="1089"/>
      <c r="H44" s="1089"/>
      <c r="I44" s="1089"/>
      <c r="J44" s="1089"/>
      <c r="K44" s="1089"/>
      <c r="L44" s="1089"/>
      <c r="M44" s="1089"/>
      <c r="N44" s="1089"/>
      <c r="O44" s="1089"/>
      <c r="P44" s="1090"/>
      <c r="Q44" s="585">
        <f t="shared" si="2"/>
        <v>0</v>
      </c>
    </row>
    <row r="45" spans="1:17" x14ac:dyDescent="0.2">
      <c r="A45" s="840" t="s">
        <v>14</v>
      </c>
      <c r="B45" s="861" t="s">
        <v>282</v>
      </c>
      <c r="C45" s="231">
        <v>6</v>
      </c>
      <c r="D45" s="923"/>
      <c r="E45" s="887"/>
      <c r="F45" s="888"/>
      <c r="G45" s="888"/>
      <c r="H45" s="888"/>
      <c r="I45" s="907"/>
      <c r="J45" s="887"/>
      <c r="K45" s="888"/>
      <c r="L45" s="907"/>
      <c r="M45" s="874"/>
      <c r="N45" s="847"/>
      <c r="O45" s="847"/>
      <c r="P45" s="847"/>
      <c r="Q45" s="585">
        <f t="shared" si="2"/>
        <v>0</v>
      </c>
    </row>
    <row r="46" spans="1:17" x14ac:dyDescent="0.2">
      <c r="A46" s="169" t="s">
        <v>31</v>
      </c>
      <c r="B46" s="149" t="s">
        <v>267</v>
      </c>
      <c r="C46" s="179"/>
      <c r="D46" s="921"/>
      <c r="E46" s="891"/>
      <c r="F46" s="847"/>
      <c r="G46" s="847"/>
      <c r="H46" s="847">
        <v>4191</v>
      </c>
      <c r="I46" s="892"/>
      <c r="J46" s="891"/>
      <c r="K46" s="847"/>
      <c r="L46" s="892"/>
      <c r="M46" s="874"/>
      <c r="N46" s="847"/>
      <c r="O46" s="847"/>
      <c r="P46" s="847"/>
      <c r="Q46" s="585">
        <f t="shared" si="2"/>
        <v>4191</v>
      </c>
    </row>
    <row r="47" spans="1:17" x14ac:dyDescent="0.2">
      <c r="A47" s="169" t="s">
        <v>32</v>
      </c>
      <c r="B47" s="149" t="s">
        <v>279</v>
      </c>
      <c r="C47" s="181"/>
      <c r="D47" s="921">
        <v>70371614</v>
      </c>
      <c r="E47" s="891"/>
      <c r="F47" s="847"/>
      <c r="G47" s="847"/>
      <c r="H47" s="847"/>
      <c r="I47" s="892"/>
      <c r="J47" s="891"/>
      <c r="K47" s="847"/>
      <c r="L47" s="892"/>
      <c r="M47" s="874"/>
      <c r="N47" s="847"/>
      <c r="O47" s="847"/>
      <c r="P47" s="847">
        <v>2220370</v>
      </c>
      <c r="Q47" s="585">
        <f t="shared" si="2"/>
        <v>72591984</v>
      </c>
    </row>
    <row r="48" spans="1:17" x14ac:dyDescent="0.2">
      <c r="A48" s="169" t="s">
        <v>33</v>
      </c>
      <c r="B48" s="149" t="s">
        <v>283</v>
      </c>
      <c r="C48" s="181">
        <v>3</v>
      </c>
      <c r="D48" s="921"/>
      <c r="E48" s="891"/>
      <c r="F48" s="847"/>
      <c r="G48" s="847"/>
      <c r="H48" s="847"/>
      <c r="I48" s="892"/>
      <c r="J48" s="891"/>
      <c r="K48" s="847"/>
      <c r="L48" s="892"/>
      <c r="M48" s="874"/>
      <c r="N48" s="847"/>
      <c r="O48" s="847"/>
      <c r="P48" s="847"/>
      <c r="Q48" s="585">
        <f t="shared" si="2"/>
        <v>0</v>
      </c>
    </row>
    <row r="49" spans="1:17" x14ac:dyDescent="0.2">
      <c r="A49" s="169" t="s">
        <v>34</v>
      </c>
      <c r="B49" s="149" t="s">
        <v>16</v>
      </c>
      <c r="C49" s="181">
        <v>1</v>
      </c>
      <c r="D49" s="921"/>
      <c r="E49" s="891"/>
      <c r="F49" s="847"/>
      <c r="G49" s="847"/>
      <c r="H49" s="847"/>
      <c r="I49" s="892"/>
      <c r="J49" s="891"/>
      <c r="K49" s="847"/>
      <c r="L49" s="892"/>
      <c r="M49" s="874"/>
      <c r="N49" s="847"/>
      <c r="O49" s="847"/>
      <c r="P49" s="847"/>
      <c r="Q49" s="585">
        <f t="shared" ref="Q49:Q69" si="3">SUM(D49:P49)</f>
        <v>0</v>
      </c>
    </row>
    <row r="50" spans="1:17" ht="13.5" thickBot="1" x14ac:dyDescent="0.25">
      <c r="A50" s="189" t="s">
        <v>35</v>
      </c>
      <c r="B50" s="190" t="s">
        <v>315</v>
      </c>
      <c r="C50" s="181">
        <v>4</v>
      </c>
      <c r="D50" s="922"/>
      <c r="E50" s="893"/>
      <c r="F50" s="201"/>
      <c r="G50" s="201"/>
      <c r="H50" s="201"/>
      <c r="I50" s="894"/>
      <c r="J50" s="893"/>
      <c r="K50" s="201"/>
      <c r="L50" s="894"/>
      <c r="M50" s="874"/>
      <c r="N50" s="847"/>
      <c r="O50" s="847"/>
      <c r="P50" s="847"/>
      <c r="Q50" s="585">
        <f t="shared" si="3"/>
        <v>0</v>
      </c>
    </row>
    <row r="51" spans="1:17" ht="13.5" thickBot="1" x14ac:dyDescent="0.25">
      <c r="A51" s="1064" t="s">
        <v>77</v>
      </c>
      <c r="B51" s="1065"/>
      <c r="C51" s="191" t="e">
        <f>C16+C15+C10+C8+C11+C18+C19+C13+C23+C17+C26+C20+C21+C32+C29+C28+C25+#REF!+#REF!+C14+#REF!+#REF!+#REF!+#REF!+#REF!+C9+C34+#REF!+#REF!+C35+C36+C37+C38+C40+C41+C42+C43+C45+C46+C47+C48+C50+C49</f>
        <v>#REF!</v>
      </c>
      <c r="D51" s="872">
        <f t="shared" ref="D51:P51" si="4">SUM(D8:D32,D34:D38,D40:D43,D45:D50)</f>
        <v>162839832</v>
      </c>
      <c r="E51" s="872">
        <f t="shared" si="4"/>
        <v>233426569</v>
      </c>
      <c r="F51" s="872">
        <f t="shared" si="4"/>
        <v>5500000</v>
      </c>
      <c r="G51" s="872">
        <f t="shared" si="4"/>
        <v>51395097</v>
      </c>
      <c r="H51" s="872">
        <f t="shared" si="4"/>
        <v>173305844</v>
      </c>
      <c r="I51" s="872">
        <f t="shared" si="4"/>
        <v>0</v>
      </c>
      <c r="J51" s="872">
        <f t="shared" si="4"/>
        <v>38365576</v>
      </c>
      <c r="K51" s="872">
        <f t="shared" si="4"/>
        <v>147728006</v>
      </c>
      <c r="L51" s="872">
        <f t="shared" si="4"/>
        <v>0</v>
      </c>
      <c r="M51" s="872">
        <f t="shared" si="4"/>
        <v>825998</v>
      </c>
      <c r="N51" s="872">
        <f t="shared" si="4"/>
        <v>0</v>
      </c>
      <c r="O51" s="872">
        <f t="shared" si="4"/>
        <v>0</v>
      </c>
      <c r="P51" s="873">
        <f t="shared" si="4"/>
        <v>6227617</v>
      </c>
      <c r="Q51" s="585">
        <f t="shared" si="3"/>
        <v>819614539</v>
      </c>
    </row>
    <row r="52" spans="1:17" ht="18.75" customHeight="1" thickBot="1" x14ac:dyDescent="0.25">
      <c r="A52" s="1083" t="s">
        <v>165</v>
      </c>
      <c r="B52" s="1084"/>
      <c r="C52" s="183"/>
      <c r="D52" s="1094">
        <f>E51+F51+G51+H51+I51+J51+K51+L51+M51+N51+O51+P51+D51</f>
        <v>819614539</v>
      </c>
      <c r="E52" s="1094"/>
      <c r="F52" s="1094"/>
      <c r="G52" s="1094"/>
      <c r="H52" s="1094"/>
      <c r="I52" s="1094"/>
      <c r="J52" s="1094"/>
      <c r="K52" s="1094"/>
      <c r="L52" s="1094"/>
      <c r="M52" s="1094"/>
      <c r="N52" s="1094"/>
      <c r="O52" s="1094"/>
      <c r="P52" s="1097"/>
      <c r="Q52" s="585"/>
    </row>
    <row r="53" spans="1:17" ht="15" customHeight="1" thickBot="1" x14ac:dyDescent="0.25">
      <c r="A53" s="1101" t="s">
        <v>179</v>
      </c>
      <c r="B53" s="1102"/>
      <c r="C53" s="184"/>
      <c r="D53" s="1098">
        <f>-D51</f>
        <v>-162839832</v>
      </c>
      <c r="E53" s="1099"/>
      <c r="F53" s="1099"/>
      <c r="G53" s="1099"/>
      <c r="H53" s="1099"/>
      <c r="I53" s="1099"/>
      <c r="J53" s="1099"/>
      <c r="K53" s="1099"/>
      <c r="L53" s="1099"/>
      <c r="M53" s="1099"/>
      <c r="N53" s="1099"/>
      <c r="O53" s="1099"/>
      <c r="P53" s="1100"/>
      <c r="Q53" s="585"/>
    </row>
    <row r="54" spans="1:17" ht="13.5" thickBot="1" x14ac:dyDescent="0.25">
      <c r="A54" s="1103" t="s">
        <v>180</v>
      </c>
      <c r="B54" s="1104"/>
      <c r="C54" s="60"/>
      <c r="D54" s="1094">
        <f>SUM(D52:D53)</f>
        <v>656774707</v>
      </c>
      <c r="E54" s="1095"/>
      <c r="F54" s="1095"/>
      <c r="G54" s="1095"/>
      <c r="H54" s="1095"/>
      <c r="I54" s="1095"/>
      <c r="J54" s="1095"/>
      <c r="K54" s="1095"/>
      <c r="L54" s="1095"/>
      <c r="M54" s="1095"/>
      <c r="N54" s="1095"/>
      <c r="O54" s="1095"/>
      <c r="P54" s="1096"/>
      <c r="Q54" s="585"/>
    </row>
    <row r="55" spans="1:17" x14ac:dyDescent="0.2">
      <c r="A55" s="61"/>
      <c r="B55" s="61"/>
      <c r="Q55" s="585"/>
    </row>
    <row r="56" spans="1:17" x14ac:dyDescent="0.2">
      <c r="A56" s="61"/>
      <c r="B56" s="61"/>
      <c r="Q56" s="585"/>
    </row>
    <row r="57" spans="1:17" ht="13.5" thickBot="1" x14ac:dyDescent="0.25">
      <c r="A57" s="61"/>
      <c r="B57" s="61"/>
      <c r="Q57" s="585"/>
    </row>
    <row r="58" spans="1:17" ht="12.75" customHeight="1" x14ac:dyDescent="0.2">
      <c r="A58" s="1048" t="s">
        <v>29</v>
      </c>
      <c r="B58" s="1107" t="s">
        <v>285</v>
      </c>
      <c r="C58" s="1058" t="s">
        <v>177</v>
      </c>
      <c r="D58" s="1056" t="s">
        <v>181</v>
      </c>
      <c r="E58" s="1044" t="s">
        <v>175</v>
      </c>
      <c r="F58" s="1044"/>
      <c r="G58" s="1044"/>
      <c r="H58" s="1044"/>
      <c r="I58" s="1044"/>
      <c r="J58" s="1045"/>
      <c r="K58" s="1109" t="s">
        <v>174</v>
      </c>
      <c r="L58" s="1110"/>
      <c r="M58" s="1110"/>
      <c r="N58" s="1111"/>
      <c r="O58" s="1112" t="s">
        <v>314</v>
      </c>
      <c r="P58" s="1113"/>
      <c r="Q58" s="585"/>
    </row>
    <row r="59" spans="1:17" ht="23.25" thickBot="1" x14ac:dyDescent="0.25">
      <c r="A59" s="1049"/>
      <c r="B59" s="1108"/>
      <c r="C59" s="1059"/>
      <c r="D59" s="1057"/>
      <c r="E59" s="174" t="s">
        <v>166</v>
      </c>
      <c r="F59" s="175" t="s">
        <v>167</v>
      </c>
      <c r="G59" s="176" t="s">
        <v>168</v>
      </c>
      <c r="H59" s="176" t="s">
        <v>169</v>
      </c>
      <c r="I59" s="176" t="s">
        <v>170</v>
      </c>
      <c r="J59" s="177" t="s">
        <v>206</v>
      </c>
      <c r="K59" s="178" t="s">
        <v>171</v>
      </c>
      <c r="L59" s="176" t="s">
        <v>172</v>
      </c>
      <c r="M59" s="176" t="s">
        <v>173</v>
      </c>
      <c r="N59" s="177" t="s">
        <v>170</v>
      </c>
      <c r="O59" s="178" t="s">
        <v>205</v>
      </c>
      <c r="P59" s="177" t="s">
        <v>176</v>
      </c>
      <c r="Q59" s="585"/>
    </row>
    <row r="60" spans="1:17" ht="15.75" customHeight="1" x14ac:dyDescent="0.2">
      <c r="A60" s="1105" t="s">
        <v>30</v>
      </c>
      <c r="B60" s="1106"/>
      <c r="C60" s="58"/>
      <c r="D60" s="226"/>
      <c r="E60" s="887"/>
      <c r="F60" s="888"/>
      <c r="G60" s="889"/>
      <c r="H60" s="889"/>
      <c r="I60" s="889"/>
      <c r="J60" s="890"/>
      <c r="K60" s="886"/>
      <c r="L60" s="198"/>
      <c r="M60" s="198"/>
      <c r="N60" s="200"/>
      <c r="O60" s="199"/>
      <c r="P60" s="200"/>
      <c r="Q60" s="737"/>
    </row>
    <row r="61" spans="1:17" ht="25.5" x14ac:dyDescent="0.2">
      <c r="A61" s="185" t="s">
        <v>14</v>
      </c>
      <c r="B61" s="172" t="s">
        <v>263</v>
      </c>
      <c r="C61" s="187">
        <v>8</v>
      </c>
      <c r="D61" s="219"/>
      <c r="E61" s="891">
        <v>20285840</v>
      </c>
      <c r="F61" s="847">
        <v>3025000</v>
      </c>
      <c r="G61" s="847">
        <v>22246701</v>
      </c>
      <c r="H61" s="847"/>
      <c r="I61" s="847">
        <v>644500</v>
      </c>
      <c r="J61" s="892"/>
      <c r="K61" s="874">
        <v>85470</v>
      </c>
      <c r="L61" s="847">
        <v>9030000</v>
      </c>
      <c r="M61" s="847">
        <v>500000</v>
      </c>
      <c r="N61" s="847"/>
      <c r="O61" s="847"/>
      <c r="P61" s="195">
        <v>117425859</v>
      </c>
      <c r="Q61" s="737">
        <f t="shared" ref="Q61:Q68" si="5">SUM(D61:P61)</f>
        <v>173243370</v>
      </c>
    </row>
    <row r="62" spans="1:17" x14ac:dyDescent="0.2">
      <c r="A62" s="230" t="s">
        <v>31</v>
      </c>
      <c r="B62" s="149" t="s">
        <v>28</v>
      </c>
      <c r="C62" s="180"/>
      <c r="D62" s="219"/>
      <c r="E62" s="891"/>
      <c r="F62" s="847"/>
      <c r="G62" s="847">
        <v>1080000</v>
      </c>
      <c r="H62" s="847"/>
      <c r="I62" s="847"/>
      <c r="J62" s="892"/>
      <c r="K62" s="874"/>
      <c r="L62" s="847"/>
      <c r="M62" s="847"/>
      <c r="N62" s="847"/>
      <c r="O62" s="847"/>
      <c r="P62" s="218"/>
      <c r="Q62" s="737">
        <f t="shared" si="5"/>
        <v>1080000</v>
      </c>
    </row>
    <row r="63" spans="1:17" x14ac:dyDescent="0.2">
      <c r="A63" s="185" t="s">
        <v>32</v>
      </c>
      <c r="B63" s="172" t="s">
        <v>284</v>
      </c>
      <c r="C63" s="186"/>
      <c r="D63" s="215"/>
      <c r="E63" s="891"/>
      <c r="F63" s="847"/>
      <c r="G63" s="847">
        <v>2490000</v>
      </c>
      <c r="H63" s="847"/>
      <c r="I63" s="847"/>
      <c r="J63" s="892"/>
      <c r="K63" s="874">
        <v>111558710</v>
      </c>
      <c r="L63" s="847">
        <v>7200000</v>
      </c>
      <c r="M63" s="847"/>
      <c r="N63" s="847"/>
      <c r="O63" s="847"/>
      <c r="P63" s="195"/>
      <c r="Q63" s="737">
        <f t="shared" si="5"/>
        <v>121248710</v>
      </c>
    </row>
    <row r="64" spans="1:17" x14ac:dyDescent="0.2">
      <c r="A64" s="230" t="s">
        <v>33</v>
      </c>
      <c r="B64" s="170" t="s">
        <v>264</v>
      </c>
      <c r="C64" s="187"/>
      <c r="D64" s="219"/>
      <c r="E64" s="891">
        <v>500000</v>
      </c>
      <c r="F64" s="847">
        <v>95000</v>
      </c>
      <c r="G64" s="847">
        <v>1590633</v>
      </c>
      <c r="H64" s="847"/>
      <c r="I64" s="847"/>
      <c r="J64" s="892"/>
      <c r="K64" s="874"/>
      <c r="L64" s="847"/>
      <c r="M64" s="847"/>
      <c r="N64" s="847"/>
      <c r="O64" s="847"/>
      <c r="P64" s="195"/>
      <c r="Q64" s="737">
        <f t="shared" si="5"/>
        <v>2185633</v>
      </c>
    </row>
    <row r="65" spans="1:17" x14ac:dyDescent="0.2">
      <c r="A65" s="185" t="s">
        <v>34</v>
      </c>
      <c r="B65" s="171" t="s">
        <v>266</v>
      </c>
      <c r="C65" s="187"/>
      <c r="D65" s="219"/>
      <c r="E65" s="891"/>
      <c r="F65" s="847"/>
      <c r="G65" s="847"/>
      <c r="H65" s="847">
        <v>631862</v>
      </c>
      <c r="I65" s="847">
        <v>7894296</v>
      </c>
      <c r="J65" s="892"/>
      <c r="K65" s="874"/>
      <c r="L65" s="847"/>
      <c r="M65" s="847"/>
      <c r="N65" s="847"/>
      <c r="O65" s="847"/>
      <c r="P65" s="195"/>
      <c r="Q65" s="737">
        <f t="shared" si="5"/>
        <v>8526158</v>
      </c>
    </row>
    <row r="66" spans="1:17" x14ac:dyDescent="0.2">
      <c r="A66" s="230" t="s">
        <v>35</v>
      </c>
      <c r="B66" s="171" t="s">
        <v>279</v>
      </c>
      <c r="C66" s="187"/>
      <c r="D66" s="219">
        <v>162839832</v>
      </c>
      <c r="E66" s="891"/>
      <c r="F66" s="847"/>
      <c r="G66" s="847"/>
      <c r="H66" s="847"/>
      <c r="I66" s="847">
        <v>10000000</v>
      </c>
      <c r="J66" s="892"/>
      <c r="K66" s="874"/>
      <c r="L66" s="847"/>
      <c r="M66" s="847"/>
      <c r="N66" s="847"/>
      <c r="O66" s="847"/>
      <c r="P66" s="195"/>
      <c r="Q66" s="737">
        <f t="shared" si="5"/>
        <v>172839832</v>
      </c>
    </row>
    <row r="67" spans="1:17" x14ac:dyDescent="0.2">
      <c r="A67" s="185" t="s">
        <v>36</v>
      </c>
      <c r="B67" s="150" t="s">
        <v>274</v>
      </c>
      <c r="C67" s="179">
        <v>4</v>
      </c>
      <c r="D67" s="215"/>
      <c r="E67" s="891">
        <v>4046227</v>
      </c>
      <c r="F67" s="847">
        <v>315000</v>
      </c>
      <c r="G67" s="847"/>
      <c r="H67" s="847"/>
      <c r="I67" s="847"/>
      <c r="J67" s="892"/>
      <c r="K67" s="874"/>
      <c r="L67" s="847"/>
      <c r="M67" s="847"/>
      <c r="N67" s="847"/>
      <c r="O67" s="847"/>
      <c r="P67" s="218"/>
      <c r="Q67" s="737">
        <f t="shared" si="5"/>
        <v>4361227</v>
      </c>
    </row>
    <row r="68" spans="1:17" x14ac:dyDescent="0.2">
      <c r="A68" s="230" t="s">
        <v>37</v>
      </c>
      <c r="B68" s="171" t="s">
        <v>15</v>
      </c>
      <c r="C68" s="186"/>
      <c r="D68" s="215"/>
      <c r="E68" s="891"/>
      <c r="F68" s="847"/>
      <c r="G68" s="847">
        <v>6215800</v>
      </c>
      <c r="H68" s="847"/>
      <c r="I68" s="847"/>
      <c r="J68" s="892"/>
      <c r="K68" s="874">
        <v>19767550</v>
      </c>
      <c r="L68" s="847"/>
      <c r="M68" s="847"/>
      <c r="N68" s="847"/>
      <c r="O68" s="847"/>
      <c r="P68" s="195"/>
      <c r="Q68" s="737">
        <f t="shared" si="5"/>
        <v>25983350</v>
      </c>
    </row>
    <row r="69" spans="1:17" x14ac:dyDescent="0.2">
      <c r="A69" s="185" t="s">
        <v>38</v>
      </c>
      <c r="B69" s="170" t="s">
        <v>485</v>
      </c>
      <c r="C69" s="186"/>
      <c r="D69" s="215"/>
      <c r="E69" s="891"/>
      <c r="F69" s="847"/>
      <c r="G69" s="847"/>
      <c r="H69" s="847"/>
      <c r="I69" s="847"/>
      <c r="J69" s="892"/>
      <c r="K69" s="874">
        <v>8695211</v>
      </c>
      <c r="L69" s="847"/>
      <c r="M69" s="847"/>
      <c r="N69" s="847"/>
      <c r="O69" s="847"/>
      <c r="P69" s="195"/>
      <c r="Q69" s="737">
        <f t="shared" si="3"/>
        <v>8695211</v>
      </c>
    </row>
    <row r="70" spans="1:17" x14ac:dyDescent="0.2">
      <c r="A70" s="230" t="s">
        <v>39</v>
      </c>
      <c r="B70" s="150" t="s">
        <v>578</v>
      </c>
      <c r="C70" s="179"/>
      <c r="D70" s="215"/>
      <c r="E70" s="891"/>
      <c r="F70" s="847"/>
      <c r="G70" s="847">
        <v>1263485</v>
      </c>
      <c r="H70" s="847">
        <v>1</v>
      </c>
      <c r="I70" s="847"/>
      <c r="J70" s="892"/>
      <c r="K70" s="874">
        <v>15375469</v>
      </c>
      <c r="L70" s="847">
        <v>21648436</v>
      </c>
      <c r="M70" s="847"/>
      <c r="N70" s="847"/>
      <c r="O70" s="847"/>
      <c r="P70" s="218"/>
      <c r="Q70" s="737">
        <f t="shared" ref="Q70:Q80" si="6">SUM(D70:P70)</f>
        <v>38287391</v>
      </c>
    </row>
    <row r="71" spans="1:17" x14ac:dyDescent="0.2">
      <c r="A71" s="185" t="s">
        <v>40</v>
      </c>
      <c r="B71" s="171" t="s">
        <v>18</v>
      </c>
      <c r="C71" s="187"/>
      <c r="D71" s="219"/>
      <c r="E71" s="891"/>
      <c r="F71" s="847"/>
      <c r="G71" s="847">
        <v>7360000</v>
      </c>
      <c r="H71" s="847"/>
      <c r="I71" s="847"/>
      <c r="J71" s="892"/>
      <c r="K71" s="874"/>
      <c r="L71" s="847"/>
      <c r="M71" s="847"/>
      <c r="N71" s="847"/>
      <c r="O71" s="847"/>
      <c r="P71" s="195"/>
      <c r="Q71" s="737">
        <f t="shared" si="6"/>
        <v>7360000</v>
      </c>
    </row>
    <row r="72" spans="1:17" x14ac:dyDescent="0.2">
      <c r="A72" s="230" t="s">
        <v>41</v>
      </c>
      <c r="B72" s="171" t="s">
        <v>265</v>
      </c>
      <c r="C72" s="187">
        <v>2</v>
      </c>
      <c r="D72" s="219"/>
      <c r="E72" s="891">
        <v>5398000</v>
      </c>
      <c r="F72" s="847">
        <v>880000</v>
      </c>
      <c r="G72" s="847">
        <v>6699063</v>
      </c>
      <c r="H72" s="847"/>
      <c r="I72" s="847"/>
      <c r="J72" s="892"/>
      <c r="K72" s="874">
        <v>4110000</v>
      </c>
      <c r="L72" s="847">
        <v>127000</v>
      </c>
      <c r="M72" s="847">
        <v>0</v>
      </c>
      <c r="N72" s="847"/>
      <c r="O72" s="847"/>
      <c r="P72" s="195"/>
      <c r="Q72" s="737">
        <f t="shared" si="6"/>
        <v>17214063</v>
      </c>
    </row>
    <row r="73" spans="1:17" x14ac:dyDescent="0.2">
      <c r="A73" s="185" t="s">
        <v>42</v>
      </c>
      <c r="B73" s="170" t="s">
        <v>19</v>
      </c>
      <c r="C73" s="187">
        <v>1</v>
      </c>
      <c r="D73" s="219"/>
      <c r="E73" s="891">
        <v>7832720</v>
      </c>
      <c r="F73" s="847">
        <v>1119500</v>
      </c>
      <c r="G73" s="847">
        <v>952258</v>
      </c>
      <c r="H73" s="847"/>
      <c r="I73" s="847"/>
      <c r="J73" s="892"/>
      <c r="K73" s="874"/>
      <c r="L73" s="847">
        <v>25400</v>
      </c>
      <c r="M73" s="847"/>
      <c r="N73" s="847"/>
      <c r="O73" s="847"/>
      <c r="P73" s="195"/>
      <c r="Q73" s="737">
        <f t="shared" si="6"/>
        <v>9929878</v>
      </c>
    </row>
    <row r="74" spans="1:17" x14ac:dyDescent="0.2">
      <c r="A74" s="230" t="s">
        <v>43</v>
      </c>
      <c r="B74" s="170" t="s">
        <v>20</v>
      </c>
      <c r="C74" s="187"/>
      <c r="D74" s="219"/>
      <c r="E74" s="891"/>
      <c r="F74" s="847"/>
      <c r="G74" s="847">
        <v>91200</v>
      </c>
      <c r="H74" s="847"/>
      <c r="I74" s="847"/>
      <c r="J74" s="892"/>
      <c r="K74" s="874"/>
      <c r="L74" s="847"/>
      <c r="M74" s="847"/>
      <c r="N74" s="847"/>
      <c r="O74" s="847"/>
      <c r="P74" s="195"/>
      <c r="Q74" s="737">
        <f t="shared" si="6"/>
        <v>91200</v>
      </c>
    </row>
    <row r="75" spans="1:17" x14ac:dyDescent="0.2">
      <c r="A75" s="185" t="s">
        <v>44</v>
      </c>
      <c r="B75" s="700" t="s">
        <v>661</v>
      </c>
      <c r="C75" s="716"/>
      <c r="D75" s="717"/>
      <c r="E75" s="891"/>
      <c r="F75" s="847"/>
      <c r="G75" s="847">
        <v>278460</v>
      </c>
      <c r="H75" s="847"/>
      <c r="I75" s="847"/>
      <c r="J75" s="892"/>
      <c r="K75" s="874"/>
      <c r="L75" s="847"/>
      <c r="M75" s="847"/>
      <c r="N75" s="847"/>
      <c r="O75" s="847"/>
      <c r="P75" s="720"/>
      <c r="Q75" s="737">
        <f t="shared" si="6"/>
        <v>278460</v>
      </c>
    </row>
    <row r="76" spans="1:17" x14ac:dyDescent="0.2">
      <c r="A76" s="230" t="s">
        <v>45</v>
      </c>
      <c r="B76" s="171" t="s">
        <v>322</v>
      </c>
      <c r="C76" s="187"/>
      <c r="D76" s="219"/>
      <c r="E76" s="891">
        <v>550000</v>
      </c>
      <c r="F76" s="847">
        <v>150000</v>
      </c>
      <c r="G76" s="847">
        <v>2715000</v>
      </c>
      <c r="H76" s="847"/>
      <c r="I76" s="847"/>
      <c r="J76" s="892"/>
      <c r="K76" s="874"/>
      <c r="L76" s="847">
        <v>1778000</v>
      </c>
      <c r="M76" s="847"/>
      <c r="N76" s="847"/>
      <c r="O76" s="847"/>
      <c r="P76" s="195"/>
      <c r="Q76" s="737">
        <f t="shared" si="6"/>
        <v>5193000</v>
      </c>
    </row>
    <row r="77" spans="1:17" ht="25.5" x14ac:dyDescent="0.2">
      <c r="A77" s="185" t="s">
        <v>46</v>
      </c>
      <c r="B77" s="171" t="s">
        <v>703</v>
      </c>
      <c r="C77" s="187"/>
      <c r="D77" s="219"/>
      <c r="E77" s="891"/>
      <c r="F77" s="847"/>
      <c r="G77" s="847"/>
      <c r="H77" s="847"/>
      <c r="I77" s="847"/>
      <c r="J77" s="892"/>
      <c r="K77" s="874"/>
      <c r="L77" s="847"/>
      <c r="M77" s="847"/>
      <c r="N77" s="847"/>
      <c r="O77" s="847"/>
      <c r="P77" s="195"/>
      <c r="Q77" s="737">
        <f t="shared" si="6"/>
        <v>0</v>
      </c>
    </row>
    <row r="78" spans="1:17" x14ac:dyDescent="0.2">
      <c r="A78" s="230" t="s">
        <v>47</v>
      </c>
      <c r="B78" s="149" t="s">
        <v>236</v>
      </c>
      <c r="C78" s="186"/>
      <c r="D78" s="215"/>
      <c r="E78" s="891"/>
      <c r="F78" s="847"/>
      <c r="G78" s="847"/>
      <c r="H78" s="847">
        <v>5230000</v>
      </c>
      <c r="I78" s="847">
        <v>0</v>
      </c>
      <c r="J78" s="892"/>
      <c r="K78" s="874"/>
      <c r="L78" s="847"/>
      <c r="M78" s="847"/>
      <c r="N78" s="847"/>
      <c r="O78" s="847"/>
      <c r="P78" s="195"/>
      <c r="Q78" s="737">
        <f t="shared" si="6"/>
        <v>5230000</v>
      </c>
    </row>
    <row r="79" spans="1:17" x14ac:dyDescent="0.2">
      <c r="A79" s="185" t="s">
        <v>48</v>
      </c>
      <c r="B79" s="849" t="s">
        <v>579</v>
      </c>
      <c r="C79" s="875"/>
      <c r="D79" s="876"/>
      <c r="E79" s="891">
        <v>6058000</v>
      </c>
      <c r="F79" s="847">
        <v>940000</v>
      </c>
      <c r="G79" s="847">
        <v>17090000</v>
      </c>
      <c r="H79" s="847"/>
      <c r="I79" s="847"/>
      <c r="J79" s="892"/>
      <c r="K79" s="874"/>
      <c r="L79" s="847">
        <v>1270000</v>
      </c>
      <c r="M79" s="847"/>
      <c r="N79" s="847"/>
      <c r="O79" s="847"/>
      <c r="P79" s="845"/>
      <c r="Q79" s="737">
        <f t="shared" si="6"/>
        <v>25358000</v>
      </c>
    </row>
    <row r="80" spans="1:17" x14ac:dyDescent="0.2">
      <c r="A80" s="230" t="s">
        <v>49</v>
      </c>
      <c r="B80" s="700" t="s">
        <v>660</v>
      </c>
      <c r="C80" s="716"/>
      <c r="D80" s="717"/>
      <c r="E80" s="891"/>
      <c r="F80" s="847"/>
      <c r="G80" s="847"/>
      <c r="H80" s="847"/>
      <c r="I80" s="847"/>
      <c r="J80" s="892"/>
      <c r="K80" s="874"/>
      <c r="L80" s="847"/>
      <c r="M80" s="847"/>
      <c r="N80" s="847"/>
      <c r="O80" s="847"/>
      <c r="P80" s="720"/>
      <c r="Q80" s="737">
        <f t="shared" si="6"/>
        <v>0</v>
      </c>
    </row>
    <row r="81" spans="1:17" x14ac:dyDescent="0.2">
      <c r="A81" s="230" t="s">
        <v>50</v>
      </c>
      <c r="B81" s="170" t="s">
        <v>580</v>
      </c>
      <c r="C81" s="716"/>
      <c r="D81" s="717"/>
      <c r="E81" s="891"/>
      <c r="F81" s="847"/>
      <c r="G81" s="847"/>
      <c r="H81" s="847"/>
      <c r="I81" s="847"/>
      <c r="J81" s="892"/>
      <c r="K81" s="874"/>
      <c r="L81" s="847"/>
      <c r="M81" s="847"/>
      <c r="N81" s="847"/>
      <c r="O81" s="847"/>
      <c r="P81" s="720"/>
      <c r="Q81" s="737">
        <f t="shared" ref="Q81:Q88" si="7">SUM(D81:P81)</f>
        <v>0</v>
      </c>
    </row>
    <row r="82" spans="1:17" x14ac:dyDescent="0.2">
      <c r="A82" s="230" t="s">
        <v>51</v>
      </c>
      <c r="B82" s="171" t="s">
        <v>592</v>
      </c>
      <c r="C82" s="187"/>
      <c r="D82" s="219"/>
      <c r="E82" s="891"/>
      <c r="F82" s="847"/>
      <c r="G82" s="847">
        <v>1524000</v>
      </c>
      <c r="H82" s="847"/>
      <c r="I82" s="847"/>
      <c r="J82" s="892"/>
      <c r="K82" s="874"/>
      <c r="L82" s="847"/>
      <c r="M82" s="847"/>
      <c r="N82" s="847"/>
      <c r="O82" s="847"/>
      <c r="P82" s="195"/>
      <c r="Q82" s="737">
        <f t="shared" si="7"/>
        <v>1524000</v>
      </c>
    </row>
    <row r="83" spans="1:17" x14ac:dyDescent="0.2">
      <c r="A83" s="230" t="s">
        <v>52</v>
      </c>
      <c r="B83" s="170" t="s">
        <v>593</v>
      </c>
      <c r="C83" s="186">
        <v>1</v>
      </c>
      <c r="D83" s="215"/>
      <c r="E83" s="891">
        <v>1852000</v>
      </c>
      <c r="F83" s="847">
        <v>269545</v>
      </c>
      <c r="G83" s="847"/>
      <c r="H83" s="847"/>
      <c r="I83" s="847"/>
      <c r="J83" s="892"/>
      <c r="K83" s="874"/>
      <c r="L83" s="847"/>
      <c r="M83" s="847"/>
      <c r="N83" s="847"/>
      <c r="O83" s="847"/>
      <c r="P83" s="195"/>
      <c r="Q83" s="737">
        <f t="shared" si="7"/>
        <v>2121545</v>
      </c>
    </row>
    <row r="84" spans="1:17" x14ac:dyDescent="0.2">
      <c r="A84" s="230" t="s">
        <v>53</v>
      </c>
      <c r="B84" s="700" t="s">
        <v>287</v>
      </c>
      <c r="C84" s="186"/>
      <c r="D84" s="215"/>
      <c r="E84" s="891"/>
      <c r="F84" s="847"/>
      <c r="G84" s="847">
        <v>2895000</v>
      </c>
      <c r="H84" s="847"/>
      <c r="I84" s="847"/>
      <c r="J84" s="892">
        <v>11000000</v>
      </c>
      <c r="K84" s="874"/>
      <c r="L84" s="847"/>
      <c r="M84" s="847"/>
      <c r="N84" s="847"/>
      <c r="O84" s="847"/>
      <c r="P84" s="195"/>
      <c r="Q84" s="737">
        <f t="shared" si="7"/>
        <v>13895000</v>
      </c>
    </row>
    <row r="85" spans="1:17" ht="13.5" thickBot="1" x14ac:dyDescent="0.25">
      <c r="A85" s="230" t="s">
        <v>54</v>
      </c>
      <c r="B85" s="877" t="s">
        <v>591</v>
      </c>
      <c r="C85" s="878"/>
      <c r="D85" s="879"/>
      <c r="E85" s="893"/>
      <c r="F85" s="201"/>
      <c r="G85" s="201"/>
      <c r="H85" s="201"/>
      <c r="I85" s="201"/>
      <c r="J85" s="894"/>
      <c r="K85" s="874"/>
      <c r="L85" s="847"/>
      <c r="M85" s="847"/>
      <c r="N85" s="847"/>
      <c r="O85" s="847"/>
      <c r="P85" s="880"/>
      <c r="Q85" s="737">
        <f t="shared" si="7"/>
        <v>0</v>
      </c>
    </row>
    <row r="86" spans="1:17" ht="13.5" thickBot="1" x14ac:dyDescent="0.25">
      <c r="A86" s="883"/>
      <c r="B86" s="859" t="s">
        <v>241</v>
      </c>
      <c r="C86" s="860"/>
      <c r="D86" s="1039"/>
      <c r="E86" s="1040"/>
      <c r="F86" s="1040"/>
      <c r="G86" s="1040"/>
      <c r="H86" s="1040"/>
      <c r="I86" s="1040"/>
      <c r="J86" s="1040"/>
      <c r="K86" s="1040"/>
      <c r="L86" s="1040"/>
      <c r="M86" s="1040"/>
      <c r="N86" s="1040"/>
      <c r="O86" s="1040"/>
      <c r="P86" s="1041"/>
      <c r="Q86" s="737">
        <f t="shared" si="7"/>
        <v>0</v>
      </c>
    </row>
    <row r="87" spans="1:17" ht="25.5" x14ac:dyDescent="0.2">
      <c r="A87" s="841" t="s">
        <v>14</v>
      </c>
      <c r="B87" s="852" t="s">
        <v>276</v>
      </c>
      <c r="C87" s="231"/>
      <c r="D87" s="881"/>
      <c r="E87" s="211"/>
      <c r="F87" s="197"/>
      <c r="G87" s="869"/>
      <c r="H87" s="869"/>
      <c r="I87" s="869"/>
      <c r="J87" s="882"/>
      <c r="K87" s="871"/>
      <c r="L87" s="869"/>
      <c r="M87" s="869"/>
      <c r="N87" s="870"/>
      <c r="O87" s="871"/>
      <c r="P87" s="870"/>
      <c r="Q87" s="737">
        <f t="shared" si="7"/>
        <v>0</v>
      </c>
    </row>
    <row r="88" spans="1:17" ht="25.5" x14ac:dyDescent="0.2">
      <c r="A88" s="185" t="s">
        <v>31</v>
      </c>
      <c r="B88" s="151" t="s">
        <v>242</v>
      </c>
      <c r="C88" s="180"/>
      <c r="D88" s="219"/>
      <c r="E88" s="220"/>
      <c r="F88" s="210"/>
      <c r="G88" s="210"/>
      <c r="H88" s="210"/>
      <c r="I88" s="210"/>
      <c r="J88" s="216"/>
      <c r="K88" s="217"/>
      <c r="L88" s="210"/>
      <c r="M88" s="210"/>
      <c r="N88" s="218"/>
      <c r="O88" s="217"/>
      <c r="P88" s="218"/>
      <c r="Q88" s="737">
        <f t="shared" si="7"/>
        <v>0</v>
      </c>
    </row>
    <row r="89" spans="1:17" x14ac:dyDescent="0.2">
      <c r="A89" s="841" t="s">
        <v>32</v>
      </c>
      <c r="B89" s="149" t="s">
        <v>277</v>
      </c>
      <c r="C89" s="180"/>
      <c r="D89" s="219"/>
      <c r="E89" s="847"/>
      <c r="F89" s="847"/>
      <c r="G89" s="847"/>
      <c r="H89" s="847"/>
      <c r="I89" s="847"/>
      <c r="J89" s="847"/>
      <c r="K89" s="847"/>
      <c r="L89" s="847"/>
      <c r="M89" s="847"/>
      <c r="N89" s="218"/>
      <c r="O89" s="217"/>
      <c r="P89" s="218"/>
      <c r="Q89" s="585">
        <f t="shared" ref="Q89:Q104" si="8">SUM(D89:P89)</f>
        <v>0</v>
      </c>
    </row>
    <row r="90" spans="1:17" ht="25.5" x14ac:dyDescent="0.2">
      <c r="A90" s="185" t="s">
        <v>33</v>
      </c>
      <c r="B90" s="151" t="s">
        <v>263</v>
      </c>
      <c r="C90" s="180">
        <v>13</v>
      </c>
      <c r="D90" s="219"/>
      <c r="E90" s="847">
        <v>69752000</v>
      </c>
      <c r="F90" s="847">
        <v>10790000</v>
      </c>
      <c r="G90" s="847">
        <v>4119272</v>
      </c>
      <c r="H90" s="847"/>
      <c r="I90" s="847"/>
      <c r="J90" s="847"/>
      <c r="K90" s="847"/>
      <c r="L90" s="847">
        <v>322194</v>
      </c>
      <c r="M90" s="847"/>
      <c r="N90" s="218"/>
      <c r="O90" s="217"/>
      <c r="P90" s="218">
        <v>0</v>
      </c>
      <c r="Q90" s="585">
        <f>SUM(D90:P90)</f>
        <v>84983466</v>
      </c>
    </row>
    <row r="91" spans="1:17" ht="13.5" thickBot="1" x14ac:dyDescent="0.25">
      <c r="A91" s="841" t="s">
        <v>34</v>
      </c>
      <c r="B91" s="862" t="s">
        <v>278</v>
      </c>
      <c r="C91" s="851"/>
      <c r="D91" s="884"/>
      <c r="E91" s="864"/>
      <c r="F91" s="865"/>
      <c r="G91" s="865"/>
      <c r="H91" s="865"/>
      <c r="I91" s="865"/>
      <c r="J91" s="885"/>
      <c r="K91" s="867"/>
      <c r="L91" s="865"/>
      <c r="M91" s="865"/>
      <c r="N91" s="866"/>
      <c r="O91" s="867"/>
      <c r="P91" s="866"/>
      <c r="Q91" s="585">
        <f t="shared" si="8"/>
        <v>0</v>
      </c>
    </row>
    <row r="92" spans="1:17" ht="13.5" thickBot="1" x14ac:dyDescent="0.25">
      <c r="A92" s="883"/>
      <c r="B92" s="859" t="s">
        <v>243</v>
      </c>
      <c r="C92" s="860"/>
      <c r="D92" s="1039"/>
      <c r="E92" s="1040"/>
      <c r="F92" s="1040"/>
      <c r="G92" s="1040"/>
      <c r="H92" s="1040"/>
      <c r="I92" s="1040"/>
      <c r="J92" s="1040"/>
      <c r="K92" s="1040"/>
      <c r="L92" s="1040"/>
      <c r="M92" s="1040"/>
      <c r="N92" s="1040"/>
      <c r="O92" s="1040"/>
      <c r="P92" s="1041"/>
      <c r="Q92" s="585">
        <f t="shared" si="8"/>
        <v>0</v>
      </c>
    </row>
    <row r="93" spans="1:17" x14ac:dyDescent="0.2">
      <c r="A93" s="841" t="s">
        <v>14</v>
      </c>
      <c r="B93" s="861" t="s">
        <v>244</v>
      </c>
      <c r="C93" s="853"/>
      <c r="D93" s="226"/>
      <c r="E93" s="847"/>
      <c r="F93" s="847"/>
      <c r="G93" s="847">
        <v>698535</v>
      </c>
      <c r="H93" s="847"/>
      <c r="I93" s="869"/>
      <c r="J93" s="882"/>
      <c r="K93" s="871"/>
      <c r="L93" s="869"/>
      <c r="M93" s="869"/>
      <c r="N93" s="870"/>
      <c r="O93" s="871"/>
      <c r="P93" s="870"/>
      <c r="Q93" s="585">
        <f t="shared" si="8"/>
        <v>698535</v>
      </c>
    </row>
    <row r="94" spans="1:17" x14ac:dyDescent="0.2">
      <c r="A94" s="185" t="s">
        <v>31</v>
      </c>
      <c r="B94" s="149" t="s">
        <v>245</v>
      </c>
      <c r="C94" s="180"/>
      <c r="D94" s="219"/>
      <c r="E94" s="847"/>
      <c r="F94" s="847"/>
      <c r="G94" s="847"/>
      <c r="H94" s="847"/>
      <c r="I94" s="210"/>
      <c r="J94" s="216"/>
      <c r="K94" s="217"/>
      <c r="L94" s="210"/>
      <c r="M94" s="210"/>
      <c r="N94" s="218"/>
      <c r="O94" s="217"/>
      <c r="P94" s="218"/>
      <c r="Q94" s="585">
        <f t="shared" si="8"/>
        <v>0</v>
      </c>
    </row>
    <row r="95" spans="1:17" x14ac:dyDescent="0.2">
      <c r="A95" s="185" t="s">
        <v>32</v>
      </c>
      <c r="B95" s="149" t="s">
        <v>27</v>
      </c>
      <c r="C95" s="180"/>
      <c r="D95" s="219"/>
      <c r="E95" s="847">
        <v>720000</v>
      </c>
      <c r="F95" s="847">
        <v>95618</v>
      </c>
      <c r="G95" s="847">
        <v>0</v>
      </c>
      <c r="H95" s="847"/>
      <c r="I95" s="210"/>
      <c r="J95" s="216"/>
      <c r="K95" s="217"/>
      <c r="L95" s="210"/>
      <c r="M95" s="210"/>
      <c r="N95" s="218"/>
      <c r="O95" s="217"/>
      <c r="P95" s="218"/>
      <c r="Q95" s="585">
        <f t="shared" si="8"/>
        <v>815618</v>
      </c>
    </row>
    <row r="96" spans="1:17" x14ac:dyDescent="0.2">
      <c r="A96" s="841" t="s">
        <v>33</v>
      </c>
      <c r="B96" s="862" t="s">
        <v>322</v>
      </c>
      <c r="C96" s="851"/>
      <c r="D96" s="884"/>
      <c r="E96" s="847"/>
      <c r="F96" s="847">
        <v>24382</v>
      </c>
      <c r="G96" s="847"/>
      <c r="H96" s="847"/>
      <c r="I96" s="865"/>
      <c r="J96" s="885"/>
      <c r="K96" s="867"/>
      <c r="L96" s="865"/>
      <c r="M96" s="865"/>
      <c r="N96" s="866"/>
      <c r="O96" s="867"/>
      <c r="P96" s="866"/>
      <c r="Q96" s="585">
        <f t="shared" si="8"/>
        <v>24382</v>
      </c>
    </row>
    <row r="97" spans="1:17" ht="13.5" thickBot="1" x14ac:dyDescent="0.25">
      <c r="A97" s="185" t="s">
        <v>34</v>
      </c>
      <c r="B97" s="862" t="s">
        <v>286</v>
      </c>
      <c r="C97" s="851">
        <v>2</v>
      </c>
      <c r="D97" s="884"/>
      <c r="E97" s="847">
        <v>8909000</v>
      </c>
      <c r="F97" s="847">
        <v>1393000</v>
      </c>
      <c r="G97" s="847">
        <v>5548335</v>
      </c>
      <c r="H97" s="847"/>
      <c r="I97" s="865"/>
      <c r="J97" s="885"/>
      <c r="K97" s="867"/>
      <c r="L97" s="865"/>
      <c r="M97" s="865"/>
      <c r="N97" s="866"/>
      <c r="O97" s="867"/>
      <c r="P97" s="866"/>
      <c r="Q97" s="585">
        <f t="shared" si="8"/>
        <v>15850335</v>
      </c>
    </row>
    <row r="98" spans="1:17" ht="13.5" thickBot="1" x14ac:dyDescent="0.25">
      <c r="A98" s="883"/>
      <c r="B98" s="859" t="s">
        <v>316</v>
      </c>
      <c r="C98" s="860"/>
      <c r="D98" s="1039"/>
      <c r="E98" s="1040"/>
      <c r="F98" s="1040"/>
      <c r="G98" s="1040"/>
      <c r="H98" s="1040"/>
      <c r="I98" s="1040"/>
      <c r="J98" s="1040"/>
      <c r="K98" s="1040"/>
      <c r="L98" s="1040"/>
      <c r="M98" s="1040"/>
      <c r="N98" s="1040"/>
      <c r="O98" s="1040"/>
      <c r="P98" s="1041"/>
      <c r="Q98" s="585">
        <f t="shared" si="8"/>
        <v>0</v>
      </c>
    </row>
    <row r="99" spans="1:17" x14ac:dyDescent="0.2">
      <c r="A99" s="841" t="s">
        <v>14</v>
      </c>
      <c r="B99" s="861" t="s">
        <v>282</v>
      </c>
      <c r="C99" s="231">
        <v>6</v>
      </c>
      <c r="D99" s="226"/>
      <c r="E99" s="847">
        <v>18420000</v>
      </c>
      <c r="F99" s="847">
        <v>2580000</v>
      </c>
      <c r="G99" s="847"/>
      <c r="H99" s="847"/>
      <c r="I99" s="869"/>
      <c r="J99" s="882"/>
      <c r="K99" s="871"/>
      <c r="L99" s="847"/>
      <c r="M99" s="869"/>
      <c r="N99" s="870"/>
      <c r="O99" s="871"/>
      <c r="P99" s="870"/>
      <c r="Q99" s="585">
        <f t="shared" si="8"/>
        <v>21000000</v>
      </c>
    </row>
    <row r="100" spans="1:17" x14ac:dyDescent="0.2">
      <c r="A100" s="185" t="s">
        <v>31</v>
      </c>
      <c r="B100" s="149" t="s">
        <v>267</v>
      </c>
      <c r="C100" s="179"/>
      <c r="D100" s="215"/>
      <c r="E100" s="847"/>
      <c r="F100" s="847">
        <v>20462</v>
      </c>
      <c r="G100" s="847">
        <v>12975151</v>
      </c>
      <c r="H100" s="847"/>
      <c r="I100" s="210"/>
      <c r="J100" s="216"/>
      <c r="K100" s="217"/>
      <c r="L100" s="847">
        <v>1442916</v>
      </c>
      <c r="M100" s="210"/>
      <c r="N100" s="218"/>
      <c r="O100" s="217"/>
      <c r="P100" s="218"/>
      <c r="Q100" s="585">
        <f t="shared" si="8"/>
        <v>14438529</v>
      </c>
    </row>
    <row r="101" spans="1:17" x14ac:dyDescent="0.2">
      <c r="A101" s="185" t="s">
        <v>32</v>
      </c>
      <c r="B101" s="149" t="s">
        <v>248</v>
      </c>
      <c r="C101" s="181"/>
      <c r="D101" s="215"/>
      <c r="E101" s="847"/>
      <c r="F101" s="847"/>
      <c r="G101" s="847"/>
      <c r="H101" s="847"/>
      <c r="I101" s="210"/>
      <c r="J101" s="216"/>
      <c r="K101" s="217"/>
      <c r="L101" s="847"/>
      <c r="M101" s="210"/>
      <c r="N101" s="218"/>
      <c r="O101" s="217"/>
      <c r="P101" s="218"/>
      <c r="Q101" s="585">
        <f t="shared" si="8"/>
        <v>0</v>
      </c>
    </row>
    <row r="102" spans="1:17" x14ac:dyDescent="0.2">
      <c r="A102" s="185" t="s">
        <v>33</v>
      </c>
      <c r="B102" s="149" t="s">
        <v>283</v>
      </c>
      <c r="C102" s="181">
        <v>3</v>
      </c>
      <c r="D102" s="215"/>
      <c r="E102" s="847">
        <v>17146668</v>
      </c>
      <c r="F102" s="847">
        <v>2429538</v>
      </c>
      <c r="G102" s="847"/>
      <c r="H102" s="847"/>
      <c r="I102" s="210"/>
      <c r="J102" s="216"/>
      <c r="K102" s="217"/>
      <c r="L102" s="847"/>
      <c r="M102" s="210"/>
      <c r="N102" s="218"/>
      <c r="O102" s="217"/>
      <c r="P102" s="218"/>
      <c r="Q102" s="585">
        <f t="shared" si="8"/>
        <v>19576206</v>
      </c>
    </row>
    <row r="103" spans="1:17" x14ac:dyDescent="0.2">
      <c r="A103" s="185" t="s">
        <v>34</v>
      </c>
      <c r="B103" s="149" t="s">
        <v>579</v>
      </c>
      <c r="C103" s="181">
        <v>1</v>
      </c>
      <c r="D103" s="215"/>
      <c r="E103" s="847">
        <v>2991614</v>
      </c>
      <c r="F103" s="847">
        <v>480000</v>
      </c>
      <c r="G103" s="847"/>
      <c r="H103" s="847"/>
      <c r="I103" s="210"/>
      <c r="J103" s="216"/>
      <c r="K103" s="217"/>
      <c r="L103" s="847"/>
      <c r="M103" s="210"/>
      <c r="N103" s="218"/>
      <c r="O103" s="217"/>
      <c r="P103" s="218"/>
      <c r="Q103" s="585">
        <f t="shared" si="8"/>
        <v>3471614</v>
      </c>
    </row>
    <row r="104" spans="1:17" ht="13.5" thickBot="1" x14ac:dyDescent="0.25">
      <c r="A104" s="227" t="s">
        <v>35</v>
      </c>
      <c r="B104" s="190" t="s">
        <v>580</v>
      </c>
      <c r="C104" s="182">
        <v>4</v>
      </c>
      <c r="D104" s="221"/>
      <c r="E104" s="847">
        <v>11863718</v>
      </c>
      <c r="F104" s="847">
        <v>1950000</v>
      </c>
      <c r="G104" s="847"/>
      <c r="H104" s="847"/>
      <c r="I104" s="222"/>
      <c r="J104" s="223"/>
      <c r="K104" s="224"/>
      <c r="L104" s="847">
        <v>296108</v>
      </c>
      <c r="M104" s="222"/>
      <c r="N104" s="225"/>
      <c r="O104" s="224"/>
      <c r="P104" s="225"/>
      <c r="Q104" s="585">
        <f t="shared" si="8"/>
        <v>14109826</v>
      </c>
    </row>
    <row r="105" spans="1:17" ht="16.5" customHeight="1" thickBot="1" x14ac:dyDescent="0.25">
      <c r="A105" s="1064" t="s">
        <v>77</v>
      </c>
      <c r="B105" s="1091"/>
      <c r="C105" s="228" t="e">
        <f>C69+C68+C63+C61+C64+C71+C72+#REF!+C66+C76+#REF!+#REF!+#REF!+#REF!+C73+C74+#REF!+#REF!+#REF!+#REF!+#REF!+#REF!+#REF!+#REF!+#REF!+#REF!+C84+#REF!+#REF!+#REF!+#REF!+#REF!+#REF!+C83+#REF!+C78+#REF!+#REF!+C67+#REF!+#REF!+#REF!+C70+#REF!+C62+C87+#REF!+#REF!+C88+C89+C90+C93+C94+C95+C97+C99+C100+C101+C102+C104+C103</f>
        <v>#REF!</v>
      </c>
      <c r="D105" s="229">
        <f t="shared" ref="D105:P105" si="9">SUM(D60:D85)+SUM(D86:D104)</f>
        <v>162839832</v>
      </c>
      <c r="E105" s="229">
        <f t="shared" si="9"/>
        <v>176325787</v>
      </c>
      <c r="F105" s="229">
        <f t="shared" si="9"/>
        <v>26557045</v>
      </c>
      <c r="G105" s="229">
        <f t="shared" si="9"/>
        <v>97832893</v>
      </c>
      <c r="H105" s="229">
        <f t="shared" si="9"/>
        <v>5861863</v>
      </c>
      <c r="I105" s="229">
        <f t="shared" si="9"/>
        <v>18538796</v>
      </c>
      <c r="J105" s="229">
        <f t="shared" si="9"/>
        <v>11000000</v>
      </c>
      <c r="K105" s="229">
        <f t="shared" si="9"/>
        <v>159592410</v>
      </c>
      <c r="L105" s="229">
        <f t="shared" si="9"/>
        <v>43140054</v>
      </c>
      <c r="M105" s="229">
        <f t="shared" si="9"/>
        <v>500000</v>
      </c>
      <c r="N105" s="229">
        <f t="shared" si="9"/>
        <v>0</v>
      </c>
      <c r="O105" s="229">
        <f t="shared" si="9"/>
        <v>0</v>
      </c>
      <c r="P105" s="229">
        <f t="shared" si="9"/>
        <v>117425859</v>
      </c>
      <c r="Q105" s="585">
        <f>SUM(D105:P105)</f>
        <v>819614539</v>
      </c>
    </row>
    <row r="106" spans="1:17" ht="15" customHeight="1" thickBot="1" x14ac:dyDescent="0.25">
      <c r="A106" s="1042" t="s">
        <v>178</v>
      </c>
      <c r="B106" s="1043"/>
      <c r="C106" s="111"/>
      <c r="D106" s="212"/>
      <c r="E106" s="1060">
        <f>E105+F105+G105+H105+I105+J105+K105+L105+M105+N105+O105+P105+D105</f>
        <v>819614539</v>
      </c>
      <c r="F106" s="1060"/>
      <c r="G106" s="1060"/>
      <c r="H106" s="1060"/>
      <c r="I106" s="1060"/>
      <c r="J106" s="1060"/>
      <c r="K106" s="1060"/>
      <c r="L106" s="1060"/>
      <c r="M106" s="1060"/>
      <c r="N106" s="1060"/>
      <c r="O106" s="1060"/>
      <c r="P106" s="1061"/>
      <c r="Q106" s="585"/>
    </row>
    <row r="107" spans="1:17" ht="13.5" thickBot="1" x14ac:dyDescent="0.25">
      <c r="A107" s="1050" t="s">
        <v>179</v>
      </c>
      <c r="B107" s="1051"/>
      <c r="C107" s="188"/>
      <c r="D107" s="213"/>
      <c r="E107" s="1054">
        <f>D53</f>
        <v>-162839832</v>
      </c>
      <c r="F107" s="1054"/>
      <c r="G107" s="1054"/>
      <c r="H107" s="1054"/>
      <c r="I107" s="1054"/>
      <c r="J107" s="1054"/>
      <c r="K107" s="1054"/>
      <c r="L107" s="1054"/>
      <c r="M107" s="1054"/>
      <c r="N107" s="1054"/>
      <c r="O107" s="1054"/>
      <c r="P107" s="1055"/>
      <c r="Q107" s="585"/>
    </row>
    <row r="108" spans="1:17" ht="13.5" thickBot="1" x14ac:dyDescent="0.25">
      <c r="A108" s="1052" t="s">
        <v>180</v>
      </c>
      <c r="B108" s="1053"/>
      <c r="C108" s="67"/>
      <c r="D108" s="214"/>
      <c r="E108" s="1046">
        <f>SUM(E106:E107)</f>
        <v>656774707</v>
      </c>
      <c r="F108" s="1046"/>
      <c r="G108" s="1046"/>
      <c r="H108" s="1046"/>
      <c r="I108" s="1046"/>
      <c r="J108" s="1046"/>
      <c r="K108" s="1046"/>
      <c r="L108" s="1046"/>
      <c r="M108" s="1046"/>
      <c r="N108" s="1046"/>
      <c r="O108" s="1046"/>
      <c r="P108" s="1047"/>
      <c r="Q108" s="585"/>
    </row>
  </sheetData>
  <autoFilter ref="B1:B108" xr:uid="{00000000-0009-0000-0000-00000A000000}"/>
  <mergeCells count="40">
    <mergeCell ref="A52:B52"/>
    <mergeCell ref="C33:P33"/>
    <mergeCell ref="C39:P39"/>
    <mergeCell ref="C44:P44"/>
    <mergeCell ref="A105:B105"/>
    <mergeCell ref="D54:P54"/>
    <mergeCell ref="D52:P52"/>
    <mergeCell ref="D53:P53"/>
    <mergeCell ref="A53:B53"/>
    <mergeCell ref="A54:B54"/>
    <mergeCell ref="A60:B60"/>
    <mergeCell ref="B58:B59"/>
    <mergeCell ref="K58:N58"/>
    <mergeCell ref="O58:P58"/>
    <mergeCell ref="A1:P1"/>
    <mergeCell ref="A4:P4"/>
    <mergeCell ref="A51:B51"/>
    <mergeCell ref="A5:A6"/>
    <mergeCell ref="B5:B6"/>
    <mergeCell ref="E5:I5"/>
    <mergeCell ref="J5:L5"/>
    <mergeCell ref="M5:P5"/>
    <mergeCell ref="A2:P2"/>
    <mergeCell ref="A7:B7"/>
    <mergeCell ref="E3:H3"/>
    <mergeCell ref="C5:C6"/>
    <mergeCell ref="D5:D6"/>
    <mergeCell ref="E108:P108"/>
    <mergeCell ref="A58:A59"/>
    <mergeCell ref="A107:B107"/>
    <mergeCell ref="A108:B108"/>
    <mergeCell ref="E107:P107"/>
    <mergeCell ref="D58:D59"/>
    <mergeCell ref="C58:C59"/>
    <mergeCell ref="E106:P106"/>
    <mergeCell ref="D86:P86"/>
    <mergeCell ref="D92:P92"/>
    <mergeCell ref="D98:P98"/>
    <mergeCell ref="A106:B106"/>
    <mergeCell ref="E58:J58"/>
  </mergeCells>
  <phoneticPr fontId="13" type="noConversion"/>
  <pageMargins left="0.59055118110236227" right="0.59055118110236227" top="0.98425196850393704" bottom="0.59055118110236227" header="0.51181102362204722" footer="0.51181102362204722"/>
  <pageSetup paperSize="9" scale="69" fitToHeight="0" orientation="landscape" r:id="rId1"/>
  <headerFooter alignWithMargins="0"/>
  <rowBreaks count="1" manualBreakCount="1">
    <brk id="5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P37"/>
  <sheetViews>
    <sheetView view="pageBreakPreview" topLeftCell="A25" zoomScaleNormal="100" zoomScaleSheetLayoutView="100" workbookViewId="0">
      <selection activeCell="D41" sqref="D41"/>
    </sheetView>
  </sheetViews>
  <sheetFormatPr defaultRowHeight="12.75" x14ac:dyDescent="0.2"/>
  <cols>
    <col min="1" max="1" width="64.5703125" customWidth="1"/>
    <col min="2" max="2" width="12.85546875" customWidth="1"/>
  </cols>
  <sheetData>
    <row r="1" spans="1:16" ht="15" customHeight="1" x14ac:dyDescent="0.2">
      <c r="A1" s="1062" t="s">
        <v>668</v>
      </c>
      <c r="B1" s="106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2" customFormat="1" ht="18.75" customHeight="1" x14ac:dyDescent="0.25">
      <c r="A2" s="1118"/>
      <c r="B2" s="1118"/>
    </row>
    <row r="3" spans="1:16" ht="22.5" customHeight="1" x14ac:dyDescent="0.25">
      <c r="A3" s="1116" t="s">
        <v>249</v>
      </c>
      <c r="B3" s="1116"/>
    </row>
    <row r="4" spans="1:16" ht="22.5" customHeight="1" x14ac:dyDescent="0.25">
      <c r="A4" s="1119" t="s">
        <v>678</v>
      </c>
      <c r="B4" s="1119"/>
    </row>
    <row r="5" spans="1:16" ht="36" customHeight="1" x14ac:dyDescent="0.25">
      <c r="A5" s="1117" t="s">
        <v>609</v>
      </c>
      <c r="B5" s="1117"/>
    </row>
    <row r="6" spans="1:16" ht="17.25" customHeight="1" thickBot="1" x14ac:dyDescent="0.35">
      <c r="A6" s="108"/>
      <c r="B6" s="110" t="s">
        <v>314</v>
      </c>
    </row>
    <row r="7" spans="1:16" ht="24.95" customHeight="1" thickBot="1" x14ac:dyDescent="0.25">
      <c r="A7" s="1114"/>
      <c r="B7" s="1115"/>
    </row>
    <row r="8" spans="1:16" ht="24.95" customHeight="1" thickBot="1" x14ac:dyDescent="0.25">
      <c r="A8" s="232"/>
      <c r="B8" s="232"/>
    </row>
    <row r="9" spans="1:16" ht="24.95" customHeight="1" x14ac:dyDescent="0.2">
      <c r="A9" s="243" t="s">
        <v>299</v>
      </c>
      <c r="B9" s="244">
        <f>'Önk.bev.'!G17</f>
        <v>13788878</v>
      </c>
    </row>
    <row r="10" spans="1:16" ht="24.95" customHeight="1" thickBot="1" x14ac:dyDescent="0.25">
      <c r="A10" s="237" t="s">
        <v>495</v>
      </c>
      <c r="B10" s="240">
        <f>'Hiv.bev.'!G16</f>
        <v>5500000</v>
      </c>
    </row>
    <row r="11" spans="1:16" ht="24.95" customHeight="1" thickBot="1" x14ac:dyDescent="0.25">
      <c r="A11" s="234" t="s">
        <v>494</v>
      </c>
      <c r="B11" s="345">
        <f>SUM(B9:B10)</f>
        <v>19288878</v>
      </c>
    </row>
    <row r="12" spans="1:16" ht="24.95" customHeight="1" x14ac:dyDescent="0.2">
      <c r="A12" s="235" t="s">
        <v>300</v>
      </c>
      <c r="B12" s="238">
        <f>'Önk.bev.'!G21</f>
        <v>5832354</v>
      </c>
    </row>
    <row r="13" spans="1:16" ht="24.95" customHeight="1" x14ac:dyDescent="0.2">
      <c r="A13" s="236" t="s">
        <v>301</v>
      </c>
      <c r="B13" s="239">
        <f>'Önk.bev.'!G22</f>
        <v>44791346</v>
      </c>
    </row>
    <row r="14" spans="1:16" ht="24.95" customHeight="1" x14ac:dyDescent="0.2">
      <c r="A14" s="236" t="s">
        <v>302</v>
      </c>
      <c r="B14" s="239">
        <f>'Önk.bev.'!G23</f>
        <v>0</v>
      </c>
    </row>
    <row r="15" spans="1:16" ht="24.95" customHeight="1" x14ac:dyDescent="0.2">
      <c r="A15" s="236" t="s">
        <v>303</v>
      </c>
      <c r="B15" s="239">
        <f>'Önk.bev.'!G24</f>
        <v>111000</v>
      </c>
    </row>
    <row r="16" spans="1:16" ht="24.95" customHeight="1" x14ac:dyDescent="0.2">
      <c r="A16" s="236" t="s">
        <v>304</v>
      </c>
      <c r="B16" s="239">
        <f>SUM('Önk.bev.'!G25)</f>
        <v>0</v>
      </c>
    </row>
    <row r="17" spans="1:2" ht="24.95" customHeight="1" thickBot="1" x14ac:dyDescent="0.25">
      <c r="A17" s="236" t="s">
        <v>305</v>
      </c>
      <c r="B17" s="239">
        <f>'Önk.bev.'!G28</f>
        <v>660397</v>
      </c>
    </row>
    <row r="18" spans="1:2" ht="24.95" customHeight="1" thickBot="1" x14ac:dyDescent="0.25">
      <c r="A18" s="234" t="s">
        <v>208</v>
      </c>
      <c r="B18" s="345">
        <f>SUM(B12:B17)</f>
        <v>51395097</v>
      </c>
    </row>
    <row r="19" spans="1:2" ht="24.95" customHeight="1" x14ac:dyDescent="0.2">
      <c r="A19" s="235" t="s">
        <v>207</v>
      </c>
      <c r="B19" s="238">
        <f>'Önk.bev.'!G31</f>
        <v>802000</v>
      </c>
    </row>
    <row r="20" spans="1:2" ht="24.95" customHeight="1" x14ac:dyDescent="0.2">
      <c r="A20" s="236" t="s">
        <v>306</v>
      </c>
      <c r="B20" s="239">
        <f>'Önk.bev.'!G32</f>
        <v>2645182</v>
      </c>
    </row>
    <row r="21" spans="1:2" ht="24.95" customHeight="1" x14ac:dyDescent="0.2">
      <c r="A21" s="236" t="s">
        <v>307</v>
      </c>
      <c r="B21" s="239">
        <f>'Önk.bev.'!G33</f>
        <v>9398738</v>
      </c>
    </row>
    <row r="22" spans="1:2" ht="24.95" customHeight="1" x14ac:dyDescent="0.2">
      <c r="A22" s="236" t="s">
        <v>308</v>
      </c>
      <c r="B22" s="239">
        <f>'Önk.bev.'!G34</f>
        <v>4694574</v>
      </c>
    </row>
    <row r="23" spans="1:2" ht="24.95" customHeight="1" x14ac:dyDescent="0.2">
      <c r="A23" s="236" t="s">
        <v>309</v>
      </c>
      <c r="B23" s="239">
        <f>'Önk.bev.'!G35</f>
        <v>3419080</v>
      </c>
    </row>
    <row r="24" spans="1:2" ht="24.95" customHeight="1" x14ac:dyDescent="0.2">
      <c r="A24" s="236" t="s">
        <v>310</v>
      </c>
      <c r="B24" s="239">
        <f>'Önk.bev.'!G36</f>
        <v>0</v>
      </c>
    </row>
    <row r="25" spans="1:2" ht="24.95" customHeight="1" x14ac:dyDescent="0.2">
      <c r="A25" s="236" t="s">
        <v>311</v>
      </c>
      <c r="B25" s="239">
        <f>'Önk.bev.'!G37</f>
        <v>41950</v>
      </c>
    </row>
    <row r="26" spans="1:2" ht="24.95" customHeight="1" x14ac:dyDescent="0.2">
      <c r="A26" s="236" t="s">
        <v>312</v>
      </c>
      <c r="B26" s="239">
        <f>'Önk.bev.'!G38</f>
        <v>1252914</v>
      </c>
    </row>
    <row r="27" spans="1:2" ht="24.95" customHeight="1" x14ac:dyDescent="0.2">
      <c r="A27" s="236" t="s">
        <v>491</v>
      </c>
      <c r="B27" s="239">
        <f>'Önk.bev.'!G39+'Önk.bev.'!G40</f>
        <v>16010000</v>
      </c>
    </row>
    <row r="28" spans="1:2" ht="24.95" customHeight="1" x14ac:dyDescent="0.2">
      <c r="A28" s="236" t="s">
        <v>313</v>
      </c>
      <c r="B28" s="239">
        <f>'Művh.bev.'!G19</f>
        <v>320804</v>
      </c>
    </row>
    <row r="29" spans="1:2" ht="24.95" customHeight="1" x14ac:dyDescent="0.2">
      <c r="A29" s="236" t="s">
        <v>492</v>
      </c>
      <c r="B29" s="239">
        <f>'Hiv.bev.'!G17+'Hiv.bev.'!G18</f>
        <v>70724</v>
      </c>
    </row>
    <row r="30" spans="1:2" ht="24.95" customHeight="1" thickBot="1" x14ac:dyDescent="0.25">
      <c r="A30" s="237" t="s">
        <v>493</v>
      </c>
      <c r="B30" s="240">
        <f>Ovibev.!G25</f>
        <v>4191</v>
      </c>
    </row>
    <row r="31" spans="1:2" ht="24.95" customHeight="1" thickBot="1" x14ac:dyDescent="0.25">
      <c r="A31" s="234" t="s">
        <v>158</v>
      </c>
      <c r="B31" s="345">
        <f>SUM(B19:B30)</f>
        <v>38660157</v>
      </c>
    </row>
    <row r="32" spans="1:2" ht="24.95" customHeight="1" x14ac:dyDescent="0.2">
      <c r="A32" s="235" t="s">
        <v>496</v>
      </c>
      <c r="B32" s="238">
        <f>'Önk.bev.'!G42</f>
        <v>38365576</v>
      </c>
    </row>
    <row r="33" spans="1:2" ht="24.95" customHeight="1" x14ac:dyDescent="0.2">
      <c r="A33" s="579" t="s">
        <v>585</v>
      </c>
      <c r="B33" s="580">
        <f>'Önk.bev.'!G20</f>
        <v>147728006</v>
      </c>
    </row>
    <row r="34" spans="1:2" ht="24.95" customHeight="1" thickBot="1" x14ac:dyDescent="0.25">
      <c r="A34" s="233" t="s">
        <v>497</v>
      </c>
      <c r="B34" s="241">
        <f>'Önk.bev.'!G44+'Önk.bev.'!G45+'Önk.bev.'!G46</f>
        <v>825998</v>
      </c>
    </row>
    <row r="35" spans="1:2" ht="24.95" customHeight="1" thickBot="1" x14ac:dyDescent="0.25">
      <c r="A35" s="245" t="s">
        <v>4</v>
      </c>
      <c r="B35" s="345">
        <f>SUM(B32:B34)</f>
        <v>186919580</v>
      </c>
    </row>
    <row r="36" spans="1:2" ht="24.95" customHeight="1" thickBot="1" x14ac:dyDescent="0.3">
      <c r="A36" s="246" t="s">
        <v>77</v>
      </c>
      <c r="B36" s="242">
        <f>B11+B18+B31+B35</f>
        <v>296263712</v>
      </c>
    </row>
    <row r="37" spans="1:2" ht="24.95" customHeight="1" x14ac:dyDescent="0.2"/>
  </sheetData>
  <mergeCells count="6">
    <mergeCell ref="A7:B7"/>
    <mergeCell ref="A3:B3"/>
    <mergeCell ref="A5:B5"/>
    <mergeCell ref="A1:B1"/>
    <mergeCell ref="A2:B2"/>
    <mergeCell ref="A4:B4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88" fitToWidth="0" orientation="portrait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F15"/>
  <sheetViews>
    <sheetView view="pageBreakPreview" zoomScaleNormal="100" zoomScaleSheetLayoutView="100" workbookViewId="0">
      <selection activeCell="D6" sqref="D6"/>
    </sheetView>
  </sheetViews>
  <sheetFormatPr defaultRowHeight="12.75" x14ac:dyDescent="0.2"/>
  <cols>
    <col min="1" max="1" width="76" customWidth="1"/>
    <col min="2" max="2" width="14.85546875" customWidth="1"/>
    <col min="4" max="4" width="24.85546875" customWidth="1"/>
  </cols>
  <sheetData>
    <row r="1" spans="1:6" ht="18.75" customHeight="1" x14ac:dyDescent="0.2">
      <c r="A1" s="1120" t="s">
        <v>669</v>
      </c>
      <c r="B1" s="1120"/>
      <c r="C1" s="8"/>
      <c r="D1" s="1120"/>
      <c r="E1" s="1120"/>
      <c r="F1" s="1120"/>
    </row>
    <row r="2" spans="1:6" ht="18.75" customHeight="1" x14ac:dyDescent="0.2">
      <c r="A2" s="69"/>
      <c r="B2" s="70"/>
      <c r="C2" s="70"/>
      <c r="D2" s="1029"/>
      <c r="E2" s="1030"/>
      <c r="F2" s="1030"/>
    </row>
    <row r="3" spans="1:6" ht="34.5" customHeight="1" x14ac:dyDescent="0.25">
      <c r="A3" s="1121" t="s">
        <v>231</v>
      </c>
      <c r="B3" s="1121"/>
      <c r="C3" s="71"/>
      <c r="D3" s="1121"/>
      <c r="E3" s="1121"/>
      <c r="F3" s="1121"/>
    </row>
    <row r="4" spans="1:6" ht="34.5" customHeight="1" x14ac:dyDescent="0.25">
      <c r="A4" s="1121" t="s">
        <v>678</v>
      </c>
      <c r="B4" s="1121"/>
      <c r="C4" s="71"/>
      <c r="D4" s="671"/>
      <c r="E4" s="671"/>
      <c r="F4" s="671"/>
    </row>
    <row r="5" spans="1:6" ht="35.25" customHeight="1" x14ac:dyDescent="0.25">
      <c r="A5" s="1123" t="s">
        <v>610</v>
      </c>
      <c r="B5" s="1123"/>
      <c r="C5" s="13"/>
      <c r="D5" s="1122"/>
      <c r="E5" s="1122"/>
      <c r="F5" s="1122"/>
    </row>
    <row r="7" spans="1:6" ht="15" x14ac:dyDescent="0.3">
      <c r="A7" s="7"/>
    </row>
    <row r="8" spans="1:6" ht="13.5" thickBot="1" x14ac:dyDescent="0.25">
      <c r="B8" s="1" t="s">
        <v>314</v>
      </c>
    </row>
    <row r="9" spans="1:6" ht="24.95" customHeight="1" x14ac:dyDescent="0.2">
      <c r="A9" s="247" t="s">
        <v>295</v>
      </c>
      <c r="B9" s="250">
        <f>'Önk.bev.'!G8</f>
        <v>92593011</v>
      </c>
    </row>
    <row r="10" spans="1:6" ht="24.95" customHeight="1" x14ac:dyDescent="0.2">
      <c r="A10" s="248" t="s">
        <v>296</v>
      </c>
      <c r="B10" s="251">
        <f>'Önk.bev.'!G9</f>
        <v>55126070</v>
      </c>
    </row>
    <row r="11" spans="1:6" ht="31.5" customHeight="1" x14ac:dyDescent="0.2">
      <c r="A11" s="248" t="s">
        <v>297</v>
      </c>
      <c r="B11" s="251">
        <f>'Önk.bev.'!G10</f>
        <v>42125593</v>
      </c>
    </row>
    <row r="12" spans="1:6" ht="24.95" customHeight="1" x14ac:dyDescent="0.2">
      <c r="A12" s="248" t="s">
        <v>298</v>
      </c>
      <c r="B12" s="251">
        <f>'Önk.bev.'!G11</f>
        <v>5609858</v>
      </c>
    </row>
    <row r="13" spans="1:6" ht="15.75" x14ac:dyDescent="0.2">
      <c r="A13" s="248" t="s">
        <v>689</v>
      </c>
      <c r="B13" s="251">
        <f>SUM('Önk.bev.'!G13)</f>
        <v>1342000</v>
      </c>
    </row>
    <row r="14" spans="1:6" ht="16.5" thickBot="1" x14ac:dyDescent="0.25">
      <c r="A14" s="346" t="s">
        <v>356</v>
      </c>
      <c r="B14" s="338">
        <f>SUM('Önk.bev.'!G12)</f>
        <v>22841159</v>
      </c>
    </row>
    <row r="15" spans="1:6" ht="24.95" customHeight="1" thickBot="1" x14ac:dyDescent="0.25">
      <c r="A15" s="249" t="s">
        <v>217</v>
      </c>
      <c r="B15" s="347">
        <f>SUM(B9:B14)</f>
        <v>219637691</v>
      </c>
    </row>
  </sheetData>
  <mergeCells count="8">
    <mergeCell ref="D1:F1"/>
    <mergeCell ref="D2:F2"/>
    <mergeCell ref="D3:F3"/>
    <mergeCell ref="D5:F5"/>
    <mergeCell ref="A5:B5"/>
    <mergeCell ref="A1:B1"/>
    <mergeCell ref="A3:B3"/>
    <mergeCell ref="A4:B4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B14"/>
  <sheetViews>
    <sheetView view="pageBreakPreview" zoomScaleNormal="100" zoomScaleSheetLayoutView="100" workbookViewId="0">
      <selection activeCell="G12" sqref="G12"/>
    </sheetView>
  </sheetViews>
  <sheetFormatPr defaultRowHeight="12.75" x14ac:dyDescent="0.2"/>
  <cols>
    <col min="1" max="1" width="58" customWidth="1"/>
    <col min="2" max="2" width="13.5703125" customWidth="1"/>
  </cols>
  <sheetData>
    <row r="1" spans="1:2" s="115" customFormat="1" ht="15" customHeight="1" x14ac:dyDescent="0.25">
      <c r="A1" s="1125" t="s">
        <v>670</v>
      </c>
      <c r="B1" s="1125"/>
    </row>
    <row r="2" spans="1:2" ht="14.25" x14ac:dyDescent="0.2">
      <c r="A2" s="1030"/>
      <c r="B2" s="1030"/>
    </row>
    <row r="3" spans="1:2" ht="17.25" customHeight="1" x14ac:dyDescent="0.2"/>
    <row r="4" spans="1:2" ht="18" customHeight="1" x14ac:dyDescent="0.25">
      <c r="A4" s="1122" t="s">
        <v>231</v>
      </c>
      <c r="B4" s="1122"/>
    </row>
    <row r="5" spans="1:2" ht="15.75" x14ac:dyDescent="0.25">
      <c r="A5" s="1119" t="s">
        <v>678</v>
      </c>
      <c r="B5" s="1119"/>
    </row>
    <row r="6" spans="1:2" ht="15.75" x14ac:dyDescent="0.25">
      <c r="A6" s="68"/>
    </row>
    <row r="7" spans="1:2" ht="15.75" customHeight="1" x14ac:dyDescent="0.25">
      <c r="A7" s="1124" t="s">
        <v>225</v>
      </c>
      <c r="B7" s="1124"/>
    </row>
    <row r="8" spans="1:2" ht="15.75" customHeight="1" x14ac:dyDescent="0.25">
      <c r="A8" s="82"/>
      <c r="B8" s="82"/>
    </row>
    <row r="9" spans="1:2" ht="15.75" customHeight="1" thickBot="1" x14ac:dyDescent="0.25">
      <c r="A9" s="113"/>
      <c r="B9" s="1" t="s">
        <v>314</v>
      </c>
    </row>
    <row r="10" spans="1:2" ht="30" customHeight="1" x14ac:dyDescent="0.2">
      <c r="A10" s="348" t="s">
        <v>317</v>
      </c>
      <c r="B10" s="349">
        <f>SUM('Önk.kiad.'!G51)</f>
        <v>200000</v>
      </c>
    </row>
    <row r="11" spans="1:2" ht="30" customHeight="1" x14ac:dyDescent="0.2">
      <c r="A11" s="350" t="s">
        <v>318</v>
      </c>
      <c r="B11" s="351">
        <f>SUM('Önk.kiad.'!G50)</f>
        <v>5300000</v>
      </c>
    </row>
    <row r="12" spans="1:2" ht="30" customHeight="1" thickBot="1" x14ac:dyDescent="0.25">
      <c r="A12" s="583" t="s">
        <v>586</v>
      </c>
      <c r="B12" s="584">
        <f>SUM('Önk.kiad.'!G49)</f>
        <v>5500000</v>
      </c>
    </row>
    <row r="13" spans="1:2" ht="30" customHeight="1" thickBot="1" x14ac:dyDescent="0.25">
      <c r="A13" s="352" t="s">
        <v>319</v>
      </c>
      <c r="B13" s="353">
        <f>B10+B11+B12</f>
        <v>11000000</v>
      </c>
    </row>
    <row r="14" spans="1:2" ht="14.25" x14ac:dyDescent="0.2">
      <c r="A14" s="26"/>
      <c r="B14" s="26"/>
    </row>
  </sheetData>
  <mergeCells count="5">
    <mergeCell ref="A7:B7"/>
    <mergeCell ref="A5:B5"/>
    <mergeCell ref="A4:B4"/>
    <mergeCell ref="A1:B1"/>
    <mergeCell ref="A2:B2"/>
  </mergeCells>
  <phoneticPr fontId="0" type="noConversion"/>
  <printOptions horizontalCentered="1" verticalCentered="1"/>
  <pageMargins left="0.98425196850393704" right="0.59055118110236227" top="0.59055118110236227" bottom="0.59055118110236227" header="0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2:D37"/>
  <sheetViews>
    <sheetView view="pageBreakPreview" topLeftCell="A19" zoomScale="106" zoomScaleNormal="100" zoomScaleSheetLayoutView="106" workbookViewId="0">
      <selection activeCell="H33" sqref="H33"/>
    </sheetView>
  </sheetViews>
  <sheetFormatPr defaultRowHeight="12.75" x14ac:dyDescent="0.2"/>
  <cols>
    <col min="2" max="2" width="58.42578125" customWidth="1"/>
    <col min="3" max="3" width="18.85546875" customWidth="1"/>
    <col min="7" max="7" width="11.140625" bestFit="1" customWidth="1"/>
  </cols>
  <sheetData>
    <row r="2" spans="1:4" ht="15" customHeight="1" x14ac:dyDescent="0.2">
      <c r="A2" s="1062" t="s">
        <v>671</v>
      </c>
      <c r="B2" s="1062"/>
      <c r="C2" s="1062"/>
      <c r="D2" s="1062"/>
    </row>
    <row r="3" spans="1:4" ht="15" customHeight="1" x14ac:dyDescent="0.2">
      <c r="A3" s="1029"/>
      <c r="B3" s="1029"/>
      <c r="C3" s="1029"/>
    </row>
    <row r="4" spans="1:4" ht="15" customHeight="1" x14ac:dyDescent="0.2">
      <c r="A4" s="11"/>
      <c r="B4" s="11"/>
      <c r="C4" s="12"/>
    </row>
    <row r="5" spans="1:4" ht="15.75" x14ac:dyDescent="0.25">
      <c r="A5" s="1122" t="s">
        <v>231</v>
      </c>
      <c r="B5" s="1122"/>
      <c r="C5" s="1122"/>
      <c r="D5" s="1122"/>
    </row>
    <row r="6" spans="1:4" ht="15.75" x14ac:dyDescent="0.25">
      <c r="A6" s="1119" t="s">
        <v>678</v>
      </c>
      <c r="B6" s="1119"/>
      <c r="C6" s="1119"/>
      <c r="D6" s="1119"/>
    </row>
    <row r="7" spans="1:4" ht="15.75" x14ac:dyDescent="0.25">
      <c r="A7" s="68"/>
      <c r="B7" s="68"/>
      <c r="C7" s="68"/>
    </row>
    <row r="8" spans="1:4" ht="15.75" x14ac:dyDescent="0.25">
      <c r="A8" s="1119" t="s">
        <v>611</v>
      </c>
      <c r="B8" s="1119"/>
      <c r="C8" s="1119"/>
      <c r="D8" s="1119"/>
    </row>
    <row r="9" spans="1:4" ht="15.75" x14ac:dyDescent="0.25">
      <c r="A9" s="68"/>
      <c r="B9" s="68"/>
      <c r="C9" s="68"/>
      <c r="D9" s="68"/>
    </row>
    <row r="10" spans="1:4" ht="16.5" customHeight="1" thickBot="1" x14ac:dyDescent="0.25">
      <c r="C10" s="252" t="s">
        <v>490</v>
      </c>
    </row>
    <row r="11" spans="1:4" ht="24.95" customHeight="1" thickBot="1" x14ac:dyDescent="0.3">
      <c r="B11" s="261" t="s">
        <v>209</v>
      </c>
      <c r="C11" s="260" t="s">
        <v>314</v>
      </c>
    </row>
    <row r="12" spans="1:4" ht="24.95" customHeight="1" x14ac:dyDescent="0.25">
      <c r="B12" s="264" t="s">
        <v>498</v>
      </c>
      <c r="C12" s="256">
        <v>6570000</v>
      </c>
    </row>
    <row r="13" spans="1:4" ht="24.95" customHeight="1" x14ac:dyDescent="0.25">
      <c r="B13" s="265" t="s">
        <v>499</v>
      </c>
      <c r="C13" s="256">
        <v>300000</v>
      </c>
    </row>
    <row r="14" spans="1:4" ht="24.95" customHeight="1" x14ac:dyDescent="0.25">
      <c r="B14" s="265" t="s">
        <v>663</v>
      </c>
      <c r="C14" s="256">
        <v>1830265</v>
      </c>
    </row>
    <row r="15" spans="1:4" ht="24.95" customHeight="1" x14ac:dyDescent="0.25">
      <c r="B15" s="265" t="s">
        <v>690</v>
      </c>
      <c r="C15" s="256">
        <v>13937008</v>
      </c>
    </row>
    <row r="16" spans="1:4" ht="24.95" customHeight="1" x14ac:dyDescent="0.25">
      <c r="B16" s="265" t="s">
        <v>691</v>
      </c>
      <c r="C16" s="256">
        <v>1278740</v>
      </c>
    </row>
    <row r="17" spans="2:3" ht="24.95" customHeight="1" x14ac:dyDescent="0.25">
      <c r="B17" s="265" t="s">
        <v>693</v>
      </c>
      <c r="C17" s="256">
        <v>1400000</v>
      </c>
    </row>
    <row r="18" spans="2:3" ht="24.95" customHeight="1" x14ac:dyDescent="0.25">
      <c r="B18" s="265" t="s">
        <v>692</v>
      </c>
      <c r="C18" s="256">
        <v>1420000</v>
      </c>
    </row>
    <row r="19" spans="2:3" ht="24.95" customHeight="1" x14ac:dyDescent="0.25">
      <c r="B19" s="265" t="s">
        <v>662</v>
      </c>
      <c r="C19" s="256">
        <v>7200000</v>
      </c>
    </row>
    <row r="20" spans="2:3" ht="24.95" customHeight="1" x14ac:dyDescent="0.25">
      <c r="B20" s="265" t="s">
        <v>694</v>
      </c>
      <c r="C20" s="256">
        <v>253697</v>
      </c>
    </row>
    <row r="21" spans="2:3" ht="24.95" customHeight="1" x14ac:dyDescent="0.25">
      <c r="B21" s="265" t="s">
        <v>501</v>
      </c>
      <c r="C21" s="266">
        <f>SUM(Ovikiad.!G33)</f>
        <v>1245000</v>
      </c>
    </row>
    <row r="22" spans="2:3" ht="24.95" customHeight="1" thickBot="1" x14ac:dyDescent="0.3">
      <c r="B22" s="254" t="s">
        <v>500</v>
      </c>
      <c r="C22" s="267">
        <f>SUM(Ovikiad.!G34+'Művh.kiad.'!G33+'Hiv.kiad.'!G37+'Önk.kiad.'!G63)</f>
        <v>7705344</v>
      </c>
    </row>
    <row r="23" spans="2:3" ht="24.95" customHeight="1" thickBot="1" x14ac:dyDescent="0.3">
      <c r="B23" s="259" t="s">
        <v>210</v>
      </c>
      <c r="C23" s="262">
        <f>SUM(C12:C22)</f>
        <v>43140054</v>
      </c>
    </row>
    <row r="24" spans="2:3" ht="24.95" customHeight="1" thickBot="1" x14ac:dyDescent="0.3">
      <c r="B24" s="1126"/>
      <c r="C24" s="1127"/>
    </row>
    <row r="25" spans="2:3" ht="24.95" customHeight="1" thickBot="1" x14ac:dyDescent="0.3">
      <c r="B25" s="261" t="s">
        <v>211</v>
      </c>
      <c r="C25" s="263" t="s">
        <v>314</v>
      </c>
    </row>
    <row r="26" spans="2:3" ht="24.95" customHeight="1" x14ac:dyDescent="0.25">
      <c r="B26" s="253" t="s">
        <v>695</v>
      </c>
      <c r="C26" s="730">
        <v>67299</v>
      </c>
    </row>
    <row r="27" spans="2:3" ht="24.95" customHeight="1" x14ac:dyDescent="0.25">
      <c r="B27" s="253" t="s">
        <v>320</v>
      </c>
      <c r="C27" s="730">
        <v>6846623</v>
      </c>
    </row>
    <row r="28" spans="2:3" ht="24.95" customHeight="1" x14ac:dyDescent="0.25">
      <c r="B28" s="586" t="s">
        <v>696</v>
      </c>
      <c r="C28" s="587">
        <v>81437858</v>
      </c>
    </row>
    <row r="29" spans="2:3" ht="24.95" customHeight="1" x14ac:dyDescent="0.25">
      <c r="B29" s="586" t="s">
        <v>697</v>
      </c>
      <c r="C29" s="730">
        <v>15390000</v>
      </c>
    </row>
    <row r="30" spans="2:3" ht="24.95" customHeight="1" x14ac:dyDescent="0.25">
      <c r="B30" s="586" t="s">
        <v>698</v>
      </c>
      <c r="C30" s="730">
        <v>10175000</v>
      </c>
    </row>
    <row r="31" spans="2:3" ht="24.95" customHeight="1" x14ac:dyDescent="0.25">
      <c r="B31" s="586" t="s">
        <v>699</v>
      </c>
      <c r="C31" s="730">
        <v>2105469</v>
      </c>
    </row>
    <row r="32" spans="2:3" ht="24.95" customHeight="1" x14ac:dyDescent="0.25">
      <c r="B32" s="268" t="s">
        <v>700</v>
      </c>
      <c r="C32" s="820">
        <v>3236220</v>
      </c>
    </row>
    <row r="33" spans="2:3" ht="24.95" customHeight="1" thickBot="1" x14ac:dyDescent="0.3">
      <c r="B33" s="268" t="s">
        <v>502</v>
      </c>
      <c r="C33" s="257">
        <f>SUM('Önk.kiad.'!G67)</f>
        <v>40333941</v>
      </c>
    </row>
    <row r="34" spans="2:3" ht="24.95" customHeight="1" thickBot="1" x14ac:dyDescent="0.3">
      <c r="B34" s="255" t="s">
        <v>254</v>
      </c>
      <c r="C34" s="258">
        <f>SUM(C26:C33)</f>
        <v>159592410</v>
      </c>
    </row>
    <row r="35" spans="2:3" ht="24.95" customHeight="1" x14ac:dyDescent="0.2"/>
    <row r="36" spans="2:3" ht="24.95" customHeight="1" thickBot="1" x14ac:dyDescent="0.25"/>
    <row r="37" spans="2:3" ht="24.95" customHeight="1" thickBot="1" x14ac:dyDescent="0.3">
      <c r="B37" s="269" t="s">
        <v>290</v>
      </c>
      <c r="C37" s="270">
        <f>C23+C34</f>
        <v>202732464</v>
      </c>
    </row>
  </sheetData>
  <mergeCells count="6">
    <mergeCell ref="A2:D2"/>
    <mergeCell ref="B24:C24"/>
    <mergeCell ref="A3:C3"/>
    <mergeCell ref="A8:D8"/>
    <mergeCell ref="A5:D5"/>
    <mergeCell ref="A6:D6"/>
  </mergeCells>
  <phoneticPr fontId="13" type="noConversion"/>
  <pageMargins left="0.98425196850393704" right="0.59055118110236227" top="0.59055118110236227" bottom="0.59055118110236227" header="0.51181102362204722" footer="0.51181102362204722"/>
  <pageSetup paperSize="9" scale="8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3:G20"/>
  <sheetViews>
    <sheetView workbookViewId="0">
      <selection activeCell="E23" sqref="E23"/>
    </sheetView>
  </sheetViews>
  <sheetFormatPr defaultRowHeight="12.75" x14ac:dyDescent="0.2"/>
  <cols>
    <col min="2" max="2" width="45.7109375" customWidth="1"/>
    <col min="3" max="3" width="12.7109375" customWidth="1"/>
  </cols>
  <sheetData>
    <row r="3" spans="1:7" ht="15" customHeight="1" x14ac:dyDescent="0.2">
      <c r="A3" s="1062" t="s">
        <v>672</v>
      </c>
      <c r="B3" s="1062"/>
      <c r="C3" s="1062"/>
      <c r="D3" s="1062"/>
      <c r="E3" s="12"/>
      <c r="F3" s="12"/>
      <c r="G3" s="12"/>
    </row>
    <row r="4" spans="1:7" ht="15" customHeight="1" x14ac:dyDescent="0.2">
      <c r="A4" s="1029"/>
      <c r="B4" s="1030"/>
      <c r="C4" s="1030"/>
      <c r="D4" s="1030"/>
      <c r="E4" s="12"/>
      <c r="F4" s="12"/>
      <c r="G4" s="12"/>
    </row>
    <row r="5" spans="1:7" ht="15" x14ac:dyDescent="0.2">
      <c r="B5" s="11"/>
      <c r="C5" s="11"/>
      <c r="D5" s="11"/>
      <c r="E5" s="11"/>
    </row>
    <row r="6" spans="1:7" ht="15.75" x14ac:dyDescent="0.25">
      <c r="A6" s="1122" t="s">
        <v>231</v>
      </c>
      <c r="B6" s="1122"/>
      <c r="C6" s="1122"/>
      <c r="D6" s="1122"/>
      <c r="E6" s="13"/>
      <c r="F6" s="13"/>
      <c r="G6" s="13"/>
    </row>
    <row r="7" spans="1:7" ht="15.75" x14ac:dyDescent="0.25">
      <c r="A7" s="1119" t="s">
        <v>657</v>
      </c>
      <c r="B7" s="1119"/>
      <c r="C7" s="1119"/>
      <c r="D7" s="1119"/>
      <c r="E7" s="14"/>
      <c r="F7" s="14"/>
      <c r="G7" s="14"/>
    </row>
    <row r="10" spans="1:7" ht="15.75" x14ac:dyDescent="0.25">
      <c r="A10" s="1128" t="s">
        <v>612</v>
      </c>
      <c r="B10" s="1128"/>
      <c r="C10" s="1128"/>
      <c r="D10" s="1128"/>
      <c r="E10" s="15"/>
      <c r="F10" s="15"/>
      <c r="G10" s="15"/>
    </row>
    <row r="13" spans="1:7" ht="13.5" thickBot="1" x14ac:dyDescent="0.25">
      <c r="C13" s="1" t="s">
        <v>10</v>
      </c>
    </row>
    <row r="14" spans="1:7" ht="15" x14ac:dyDescent="0.25">
      <c r="B14" s="20" t="s">
        <v>6</v>
      </c>
      <c r="C14" s="16">
        <f>SUM('Önk.kiad.'!G73)/1000</f>
        <v>68896.448999999993</v>
      </c>
    </row>
    <row r="15" spans="1:7" ht="15" x14ac:dyDescent="0.25">
      <c r="B15" s="18"/>
      <c r="C15" s="17"/>
    </row>
    <row r="16" spans="1:7" ht="15" x14ac:dyDescent="0.25">
      <c r="B16" s="18" t="s">
        <v>212</v>
      </c>
      <c r="C16" s="19"/>
    </row>
    <row r="17" spans="2:3" ht="15" x14ac:dyDescent="0.25">
      <c r="B17" s="10" t="s">
        <v>294</v>
      </c>
      <c r="C17" s="105">
        <f>SUM('Önk.kiad.'!G74/1000)</f>
        <v>48529.41</v>
      </c>
    </row>
    <row r="18" spans="2:3" ht="15" x14ac:dyDescent="0.25">
      <c r="B18" s="18" t="s">
        <v>250</v>
      </c>
      <c r="C18" s="21">
        <f>SUM(C17:C17)</f>
        <v>48529.41</v>
      </c>
    </row>
    <row r="19" spans="2:3" ht="15" thickBot="1" x14ac:dyDescent="0.25">
      <c r="B19" s="22"/>
      <c r="C19" s="23"/>
    </row>
    <row r="20" spans="2:3" ht="15.75" thickBot="1" x14ac:dyDescent="0.3">
      <c r="B20" s="9" t="s">
        <v>79</v>
      </c>
      <c r="C20" s="24">
        <f>C14+C18</f>
        <v>117425.859</v>
      </c>
    </row>
  </sheetData>
  <mergeCells count="5">
    <mergeCell ref="A3:D3"/>
    <mergeCell ref="A6:D6"/>
    <mergeCell ref="A7:D7"/>
    <mergeCell ref="A10:D10"/>
    <mergeCell ref="A4:D4"/>
  </mergeCells>
  <phoneticPr fontId="13" type="noConversion"/>
  <pageMargins left="0.98425196850393704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I68"/>
  <sheetViews>
    <sheetView zoomScaleNormal="100" workbookViewId="0">
      <selection activeCell="J60" sqref="J60"/>
    </sheetView>
  </sheetViews>
  <sheetFormatPr defaultRowHeight="12.75" x14ac:dyDescent="0.2"/>
  <cols>
    <col min="1" max="1" width="6.7109375" customWidth="1"/>
    <col min="2" max="2" width="45.140625" customWidth="1"/>
    <col min="3" max="5" width="10.7109375" customWidth="1"/>
  </cols>
  <sheetData>
    <row r="1" spans="1:5" ht="15" customHeight="1" x14ac:dyDescent="0.2">
      <c r="A1" s="1062" t="s">
        <v>673</v>
      </c>
      <c r="B1" s="1062"/>
      <c r="C1" s="1062"/>
      <c r="D1" s="1062"/>
      <c r="E1" s="1062"/>
    </row>
    <row r="2" spans="1:5" ht="15" customHeight="1" x14ac:dyDescent="0.2">
      <c r="A2" s="1029"/>
      <c r="B2" s="1030"/>
      <c r="C2" s="1030"/>
      <c r="D2" s="1030"/>
      <c r="E2" s="1030"/>
    </row>
    <row r="3" spans="1:5" ht="15" x14ac:dyDescent="0.2">
      <c r="A3" s="11"/>
      <c r="B3" s="11"/>
      <c r="C3" s="11"/>
      <c r="D3" s="11"/>
    </row>
    <row r="4" spans="1:5" ht="15.75" x14ac:dyDescent="0.25">
      <c r="A4" s="1122" t="s">
        <v>231</v>
      </c>
      <c r="B4" s="1122"/>
      <c r="C4" s="1122"/>
      <c r="D4" s="1122"/>
      <c r="E4" s="1122"/>
    </row>
    <row r="5" spans="1:5" ht="15.75" x14ac:dyDescent="0.25">
      <c r="A5" s="1119" t="s">
        <v>678</v>
      </c>
      <c r="B5" s="1119"/>
      <c r="C5" s="1119"/>
      <c r="D5" s="1119"/>
      <c r="E5" s="1119"/>
    </row>
    <row r="6" spans="1:5" ht="15" x14ac:dyDescent="0.25">
      <c r="A6" s="1134"/>
      <c r="B6" s="1134"/>
      <c r="C6" s="1134"/>
      <c r="D6" s="1134"/>
      <c r="E6" s="1134"/>
    </row>
    <row r="7" spans="1:5" ht="14.25" x14ac:dyDescent="0.2">
      <c r="A7" s="1135" t="s">
        <v>652</v>
      </c>
      <c r="B7" s="1135"/>
      <c r="C7" s="1135"/>
      <c r="D7" s="1135"/>
      <c r="E7" s="1135"/>
    </row>
    <row r="8" spans="1:5" ht="15.75" thickBot="1" x14ac:dyDescent="0.3">
      <c r="A8" s="25"/>
      <c r="B8" s="26"/>
      <c r="C8" s="26"/>
      <c r="D8" s="27"/>
      <c r="E8" s="27"/>
    </row>
    <row r="9" spans="1:5" ht="14.25" x14ac:dyDescent="0.2">
      <c r="A9" s="1132" t="s">
        <v>80</v>
      </c>
      <c r="B9" s="1132"/>
      <c r="C9" s="1132"/>
      <c r="D9" s="1132"/>
      <c r="E9" s="1132"/>
    </row>
    <row r="10" spans="1:5" ht="15.75" thickBot="1" x14ac:dyDescent="0.3">
      <c r="A10" s="286" t="s">
        <v>81</v>
      </c>
      <c r="B10" s="286" t="s">
        <v>8</v>
      </c>
      <c r="C10" s="286">
        <v>2022</v>
      </c>
      <c r="D10" s="286">
        <v>2023</v>
      </c>
      <c r="E10" s="286">
        <v>2024</v>
      </c>
    </row>
    <row r="11" spans="1:5" ht="15" customHeight="1" x14ac:dyDescent="0.25">
      <c r="A11" s="28" t="s">
        <v>82</v>
      </c>
      <c r="B11" s="287" t="s">
        <v>158</v>
      </c>
      <c r="C11" s="30">
        <v>17484.775999999998</v>
      </c>
      <c r="D11" s="30">
        <v>15000</v>
      </c>
      <c r="E11" s="30">
        <v>15000</v>
      </c>
    </row>
    <row r="12" spans="1:5" ht="15" customHeight="1" x14ac:dyDescent="0.25">
      <c r="A12" s="274" t="s">
        <v>83</v>
      </c>
      <c r="B12" s="287" t="s">
        <v>291</v>
      </c>
      <c r="C12" s="276">
        <v>50900</v>
      </c>
      <c r="D12" s="276">
        <v>50000</v>
      </c>
      <c r="E12" s="276">
        <v>50000</v>
      </c>
    </row>
    <row r="13" spans="1:5" ht="15" customHeight="1" x14ac:dyDescent="0.25">
      <c r="A13" s="274" t="s">
        <v>32</v>
      </c>
      <c r="B13" s="106" t="s">
        <v>292</v>
      </c>
      <c r="C13" s="276">
        <v>206450.01300000001</v>
      </c>
      <c r="D13" s="276">
        <v>207000</v>
      </c>
      <c r="E13" s="276">
        <v>210000</v>
      </c>
    </row>
    <row r="14" spans="1:5" ht="15.75" customHeight="1" x14ac:dyDescent="0.25">
      <c r="A14" s="274" t="s">
        <v>33</v>
      </c>
      <c r="B14" s="275" t="s">
        <v>214</v>
      </c>
      <c r="C14" s="276">
        <v>24090.400000000001</v>
      </c>
      <c r="D14" s="276">
        <v>10000</v>
      </c>
      <c r="E14" s="276">
        <v>10000</v>
      </c>
    </row>
    <row r="15" spans="1:5" ht="15" customHeight="1" x14ac:dyDescent="0.25">
      <c r="A15" s="274" t="s">
        <v>84</v>
      </c>
      <c r="B15" s="275" t="s">
        <v>293</v>
      </c>
      <c r="C15" s="276">
        <v>187585.88399999999</v>
      </c>
      <c r="D15" s="276">
        <v>190000</v>
      </c>
      <c r="E15" s="276">
        <v>190000</v>
      </c>
    </row>
    <row r="16" spans="1:5" ht="15" customHeight="1" x14ac:dyDescent="0.25">
      <c r="A16" s="274" t="s">
        <v>85</v>
      </c>
      <c r="B16" s="275" t="s">
        <v>86</v>
      </c>
      <c r="C16" s="276"/>
      <c r="D16" s="276"/>
      <c r="E16" s="276"/>
    </row>
    <row r="17" spans="1:5" ht="15" customHeight="1" x14ac:dyDescent="0.25">
      <c r="A17" s="274" t="s">
        <v>36</v>
      </c>
      <c r="B17" s="275" t="s">
        <v>253</v>
      </c>
      <c r="C17" s="276">
        <v>0</v>
      </c>
      <c r="D17" s="276">
        <v>5000</v>
      </c>
      <c r="E17" s="276">
        <v>5000</v>
      </c>
    </row>
    <row r="18" spans="1:5" ht="15" customHeight="1" x14ac:dyDescent="0.25">
      <c r="A18" s="274" t="s">
        <v>87</v>
      </c>
      <c r="B18" s="275" t="s">
        <v>88</v>
      </c>
      <c r="C18" s="276"/>
      <c r="D18" s="276"/>
      <c r="E18" s="276"/>
    </row>
    <row r="19" spans="1:5" ht="15" customHeight="1" x14ac:dyDescent="0.25">
      <c r="A19" s="274" t="s">
        <v>38</v>
      </c>
      <c r="B19" s="275" t="s">
        <v>89</v>
      </c>
      <c r="C19" s="276"/>
      <c r="D19" s="276"/>
      <c r="E19" s="276"/>
    </row>
    <row r="20" spans="1:5" ht="15" customHeight="1" thickBot="1" x14ac:dyDescent="0.3">
      <c r="A20" s="274" t="s">
        <v>90</v>
      </c>
      <c r="B20" s="288" t="s">
        <v>91</v>
      </c>
      <c r="C20" s="194"/>
      <c r="D20" s="289"/>
      <c r="E20" s="289"/>
    </row>
    <row r="21" spans="1:5" ht="15" customHeight="1" thickBot="1" x14ac:dyDescent="0.3">
      <c r="A21" s="290" t="s">
        <v>40</v>
      </c>
      <c r="B21" s="280" t="s">
        <v>92</v>
      </c>
      <c r="C21" s="281">
        <v>486511.07299999997</v>
      </c>
      <c r="D21" s="281">
        <v>477000</v>
      </c>
      <c r="E21" s="281">
        <v>480000</v>
      </c>
    </row>
    <row r="22" spans="1:5" ht="15" customHeight="1" x14ac:dyDescent="0.25">
      <c r="A22" s="274" t="s">
        <v>93</v>
      </c>
      <c r="B22" s="29" t="s">
        <v>3</v>
      </c>
      <c r="C22" s="30">
        <v>207241.92</v>
      </c>
      <c r="D22" s="30">
        <v>210000</v>
      </c>
      <c r="E22" s="30">
        <v>215000</v>
      </c>
    </row>
    <row r="23" spans="1:5" ht="15" customHeight="1" x14ac:dyDescent="0.25">
      <c r="A23" s="274" t="s">
        <v>42</v>
      </c>
      <c r="B23" s="275" t="s">
        <v>94</v>
      </c>
      <c r="C23" s="276">
        <v>29202</v>
      </c>
      <c r="D23" s="276">
        <v>30000</v>
      </c>
      <c r="E23" s="276">
        <v>32000</v>
      </c>
    </row>
    <row r="24" spans="1:5" ht="15" customHeight="1" x14ac:dyDescent="0.25">
      <c r="A24" s="274" t="s">
        <v>95</v>
      </c>
      <c r="B24" s="275" t="s">
        <v>96</v>
      </c>
      <c r="C24" s="276">
        <v>90655.285000000003</v>
      </c>
      <c r="D24" s="276">
        <v>100000</v>
      </c>
      <c r="E24" s="276">
        <v>100000</v>
      </c>
    </row>
    <row r="25" spans="1:5" ht="15" customHeight="1" x14ac:dyDescent="0.25">
      <c r="A25" s="274" t="s">
        <v>44</v>
      </c>
      <c r="B25" s="275" t="s">
        <v>215</v>
      </c>
      <c r="C25" s="276">
        <v>11000</v>
      </c>
      <c r="D25" s="276">
        <v>12000</v>
      </c>
      <c r="E25" s="276">
        <v>12000</v>
      </c>
    </row>
    <row r="26" spans="1:5" ht="15" customHeight="1" x14ac:dyDescent="0.25">
      <c r="A26" s="274" t="s">
        <v>45</v>
      </c>
      <c r="B26" s="275" t="s">
        <v>216</v>
      </c>
      <c r="C26" s="291">
        <v>5330</v>
      </c>
      <c r="D26" s="276">
        <v>7000</v>
      </c>
      <c r="E26" s="276">
        <v>5000</v>
      </c>
    </row>
    <row r="27" spans="1:5" ht="15" customHeight="1" x14ac:dyDescent="0.25">
      <c r="A27" s="274" t="s">
        <v>97</v>
      </c>
      <c r="B27" s="275" t="s">
        <v>98</v>
      </c>
      <c r="C27" s="276">
        <v>7740.1549999999997</v>
      </c>
      <c r="D27" s="276">
        <v>8000</v>
      </c>
      <c r="E27" s="276">
        <v>8000</v>
      </c>
    </row>
    <row r="28" spans="1:5" ht="15" customHeight="1" x14ac:dyDescent="0.25">
      <c r="A28" s="274" t="s">
        <v>47</v>
      </c>
      <c r="B28" s="275" t="s">
        <v>99</v>
      </c>
      <c r="C28" s="276">
        <v>11800</v>
      </c>
      <c r="D28" s="276">
        <v>12000</v>
      </c>
      <c r="E28" s="276">
        <v>12000</v>
      </c>
    </row>
    <row r="29" spans="1:5" ht="15" customHeight="1" x14ac:dyDescent="0.25">
      <c r="A29" s="274" t="s">
        <v>100</v>
      </c>
      <c r="B29" s="275" t="s">
        <v>101</v>
      </c>
      <c r="C29" s="276"/>
      <c r="D29" s="276"/>
      <c r="E29" s="276"/>
    </row>
    <row r="30" spans="1:5" ht="15" customHeight="1" x14ac:dyDescent="0.25">
      <c r="A30" s="274" t="s">
        <v>49</v>
      </c>
      <c r="B30" s="275" t="s">
        <v>179</v>
      </c>
      <c r="C30" s="276">
        <v>187585.88399999999</v>
      </c>
      <c r="D30" s="276">
        <v>190000</v>
      </c>
      <c r="E30" s="276">
        <v>190000</v>
      </c>
    </row>
    <row r="31" spans="1:5" ht="30" customHeight="1" x14ac:dyDescent="0.25">
      <c r="A31" s="274" t="s">
        <v>50</v>
      </c>
      <c r="B31" s="275" t="s">
        <v>252</v>
      </c>
      <c r="C31" s="276"/>
      <c r="D31" s="276"/>
      <c r="E31" s="276"/>
    </row>
    <row r="32" spans="1:5" ht="28.5" customHeight="1" x14ac:dyDescent="0.25">
      <c r="A32" s="274" t="s">
        <v>102</v>
      </c>
      <c r="B32" s="275" t="s">
        <v>705</v>
      </c>
      <c r="C32" s="276"/>
      <c r="D32" s="276"/>
      <c r="E32" s="276"/>
    </row>
    <row r="33" spans="1:5" ht="15" customHeight="1" thickBot="1" x14ac:dyDescent="0.3">
      <c r="A33" s="274" t="s">
        <v>103</v>
      </c>
      <c r="B33" s="288" t="s">
        <v>78</v>
      </c>
      <c r="C33" s="289"/>
      <c r="D33" s="289"/>
      <c r="E33" s="289"/>
    </row>
    <row r="34" spans="1:5" ht="15" customHeight="1" thickBot="1" x14ac:dyDescent="0.3">
      <c r="A34" s="292" t="s">
        <v>53</v>
      </c>
      <c r="B34" s="293" t="s">
        <v>104</v>
      </c>
      <c r="C34" s="294">
        <v>550555.24400000006</v>
      </c>
      <c r="D34" s="294">
        <v>569000</v>
      </c>
      <c r="E34" s="294">
        <v>574000</v>
      </c>
    </row>
    <row r="35" spans="1:5" ht="15" customHeight="1" x14ac:dyDescent="0.25">
      <c r="A35" s="51"/>
      <c r="B35" s="52"/>
      <c r="C35" s="53"/>
      <c r="D35" s="53"/>
      <c r="E35" s="53"/>
    </row>
    <row r="36" spans="1:5" ht="15" customHeight="1" x14ac:dyDescent="0.25">
      <c r="A36" s="51"/>
      <c r="B36" s="54"/>
      <c r="C36" s="55"/>
      <c r="D36" s="55"/>
      <c r="E36" s="55"/>
    </row>
    <row r="37" spans="1:5" ht="15" customHeight="1" thickBot="1" x14ac:dyDescent="0.3">
      <c r="A37" s="31"/>
      <c r="B37" s="32"/>
      <c r="C37" s="1133"/>
      <c r="D37" s="1133"/>
      <c r="E37" s="1133"/>
    </row>
    <row r="38" spans="1:5" ht="15" customHeight="1" thickBot="1" x14ac:dyDescent="0.25">
      <c r="A38" s="1129" t="s">
        <v>105</v>
      </c>
      <c r="B38" s="1130"/>
      <c r="C38" s="1130"/>
      <c r="D38" s="1130"/>
      <c r="E38" s="1131"/>
    </row>
    <row r="39" spans="1:5" ht="15" customHeight="1" thickBot="1" x14ac:dyDescent="0.3">
      <c r="A39" s="339" t="s">
        <v>81</v>
      </c>
      <c r="B39" s="339" t="s">
        <v>8</v>
      </c>
      <c r="C39" s="286">
        <v>2022</v>
      </c>
      <c r="D39" s="286">
        <v>2023</v>
      </c>
      <c r="E39" s="286">
        <v>2024</v>
      </c>
    </row>
    <row r="40" spans="1:5" ht="15" customHeight="1" x14ac:dyDescent="0.25">
      <c r="A40" s="271" t="s">
        <v>54</v>
      </c>
      <c r="B40" s="272" t="s">
        <v>106</v>
      </c>
      <c r="C40" s="273">
        <v>28878.69</v>
      </c>
      <c r="D40" s="273">
        <v>3000</v>
      </c>
      <c r="E40" s="273">
        <v>3000</v>
      </c>
    </row>
    <row r="41" spans="1:5" ht="15" customHeight="1" x14ac:dyDescent="0.25">
      <c r="A41" s="28" t="s">
        <v>55</v>
      </c>
      <c r="B41" s="29" t="s">
        <v>107</v>
      </c>
      <c r="C41" s="30"/>
      <c r="D41" s="30"/>
      <c r="E41" s="30"/>
    </row>
    <row r="42" spans="1:5" ht="15" customHeight="1" x14ac:dyDescent="0.25">
      <c r="A42" s="33" t="s">
        <v>56</v>
      </c>
      <c r="B42" s="34" t="s">
        <v>213</v>
      </c>
      <c r="C42" s="35">
        <v>0</v>
      </c>
      <c r="D42" s="35">
        <v>5000</v>
      </c>
      <c r="E42" s="35">
        <v>5000</v>
      </c>
    </row>
    <row r="43" spans="1:5" ht="15" customHeight="1" x14ac:dyDescent="0.25">
      <c r="A43" s="274" t="s">
        <v>57</v>
      </c>
      <c r="B43" s="275" t="s">
        <v>108</v>
      </c>
      <c r="C43" s="276">
        <v>0</v>
      </c>
      <c r="D43" s="276"/>
      <c r="E43" s="276"/>
    </row>
    <row r="44" spans="1:5" ht="15" customHeight="1" x14ac:dyDescent="0.25">
      <c r="A44" s="28" t="s">
        <v>58</v>
      </c>
      <c r="B44" s="29" t="s">
        <v>109</v>
      </c>
      <c r="C44" s="30"/>
      <c r="D44" s="36"/>
      <c r="E44" s="36"/>
    </row>
    <row r="45" spans="1:5" ht="15" customHeight="1" x14ac:dyDescent="0.25">
      <c r="A45" s="274" t="s">
        <v>59</v>
      </c>
      <c r="B45" s="275" t="s">
        <v>110</v>
      </c>
      <c r="C45" s="277"/>
      <c r="D45" s="278"/>
      <c r="E45" s="278"/>
    </row>
    <row r="46" spans="1:5" ht="15" customHeight="1" x14ac:dyDescent="0.25">
      <c r="A46" s="28" t="s">
        <v>60</v>
      </c>
      <c r="B46" s="29" t="s">
        <v>111</v>
      </c>
      <c r="C46" s="30"/>
      <c r="D46" s="30"/>
      <c r="E46" s="30"/>
    </row>
    <row r="47" spans="1:5" ht="15" customHeight="1" x14ac:dyDescent="0.25">
      <c r="A47" s="28" t="s">
        <v>61</v>
      </c>
      <c r="B47" s="29" t="s">
        <v>112</v>
      </c>
      <c r="C47" s="30"/>
      <c r="D47" s="30"/>
      <c r="E47" s="30"/>
    </row>
    <row r="48" spans="1:5" ht="28.5" customHeight="1" x14ac:dyDescent="0.25">
      <c r="A48" s="28" t="s">
        <v>62</v>
      </c>
      <c r="B48" s="29" t="s">
        <v>113</v>
      </c>
      <c r="C48" s="30">
        <v>6000</v>
      </c>
      <c r="D48" s="30"/>
      <c r="E48" s="30"/>
    </row>
    <row r="49" spans="1:5" ht="15" customHeight="1" x14ac:dyDescent="0.25">
      <c r="A49" s="28" t="s">
        <v>63</v>
      </c>
      <c r="B49" s="29" t="s">
        <v>114</v>
      </c>
      <c r="C49" s="30"/>
      <c r="D49" s="30"/>
      <c r="E49" s="30"/>
    </row>
    <row r="50" spans="1:5" ht="15" customHeight="1" x14ac:dyDescent="0.25">
      <c r="A50" s="28" t="s">
        <v>64</v>
      </c>
      <c r="B50" s="29" t="s">
        <v>115</v>
      </c>
      <c r="C50" s="30"/>
      <c r="D50" s="30"/>
      <c r="E50" s="30"/>
    </row>
    <row r="51" spans="1:5" ht="15" customHeight="1" thickBot="1" x14ac:dyDescent="0.3">
      <c r="A51" s="33" t="s">
        <v>65</v>
      </c>
      <c r="B51" s="34" t="s">
        <v>116</v>
      </c>
      <c r="C51" s="279">
        <v>254753.486</v>
      </c>
      <c r="D51" s="35">
        <v>65000</v>
      </c>
      <c r="E51" s="35">
        <v>65000</v>
      </c>
    </row>
    <row r="52" spans="1:5" ht="15" customHeight="1" thickBot="1" x14ac:dyDescent="0.3">
      <c r="A52" s="340" t="s">
        <v>66</v>
      </c>
      <c r="B52" s="341" t="s">
        <v>117</v>
      </c>
      <c r="C52" s="342">
        <v>289632.17599999998</v>
      </c>
      <c r="D52" s="342">
        <v>73000</v>
      </c>
      <c r="E52" s="342">
        <v>73000</v>
      </c>
    </row>
    <row r="53" spans="1:5" ht="15" customHeight="1" x14ac:dyDescent="0.25">
      <c r="A53" s="28" t="s">
        <v>67</v>
      </c>
      <c r="B53" s="29" t="s">
        <v>118</v>
      </c>
      <c r="C53" s="30">
        <v>7740</v>
      </c>
      <c r="D53" s="30">
        <v>9000</v>
      </c>
      <c r="E53" s="30">
        <v>14000</v>
      </c>
    </row>
    <row r="54" spans="1:5" ht="15" customHeight="1" x14ac:dyDescent="0.25">
      <c r="A54" s="28" t="s">
        <v>68</v>
      </c>
      <c r="B54" s="29" t="s">
        <v>119</v>
      </c>
      <c r="C54" s="30">
        <v>12401.849</v>
      </c>
      <c r="D54" s="30">
        <v>9000</v>
      </c>
      <c r="E54" s="30">
        <v>10000</v>
      </c>
    </row>
    <row r="55" spans="1:5" ht="15" customHeight="1" x14ac:dyDescent="0.25">
      <c r="A55" s="28" t="s">
        <v>69</v>
      </c>
      <c r="B55" s="29" t="s">
        <v>120</v>
      </c>
      <c r="C55" s="30"/>
      <c r="D55" s="30"/>
      <c r="E55" s="30"/>
    </row>
    <row r="56" spans="1:5" ht="15" customHeight="1" x14ac:dyDescent="0.25">
      <c r="A56" s="28" t="s">
        <v>70</v>
      </c>
      <c r="B56" s="29" t="s">
        <v>121</v>
      </c>
      <c r="C56" s="30"/>
      <c r="D56" s="30"/>
      <c r="E56" s="30"/>
    </row>
    <row r="57" spans="1:5" ht="15" customHeight="1" x14ac:dyDescent="0.25">
      <c r="A57" s="28" t="s">
        <v>71</v>
      </c>
      <c r="B57" s="29" t="s">
        <v>122</v>
      </c>
      <c r="C57" s="30"/>
      <c r="D57" s="30"/>
      <c r="E57" s="30"/>
    </row>
    <row r="58" spans="1:5" ht="15" customHeight="1" x14ac:dyDescent="0.25">
      <c r="A58" s="28" t="s">
        <v>72</v>
      </c>
      <c r="B58" s="29" t="s">
        <v>123</v>
      </c>
      <c r="C58" s="30"/>
      <c r="D58" s="30"/>
      <c r="E58" s="30"/>
    </row>
    <row r="59" spans="1:5" ht="15" customHeight="1" x14ac:dyDescent="0.25">
      <c r="A59" s="28" t="s">
        <v>73</v>
      </c>
      <c r="B59" s="29" t="s">
        <v>124</v>
      </c>
      <c r="C59" s="30">
        <v>0</v>
      </c>
      <c r="D59" s="30"/>
      <c r="E59" s="30"/>
    </row>
    <row r="60" spans="1:5" ht="15" customHeight="1" x14ac:dyDescent="0.25">
      <c r="A60" s="28" t="s">
        <v>74</v>
      </c>
      <c r="B60" s="29" t="s">
        <v>125</v>
      </c>
      <c r="C60" s="30"/>
      <c r="D60" s="30"/>
      <c r="E60" s="30"/>
    </row>
    <row r="61" spans="1:5" ht="15" customHeight="1" x14ac:dyDescent="0.25">
      <c r="A61" s="28" t="s">
        <v>75</v>
      </c>
      <c r="B61" s="29" t="s">
        <v>126</v>
      </c>
      <c r="C61" s="30"/>
      <c r="D61" s="30"/>
      <c r="E61" s="30"/>
    </row>
    <row r="62" spans="1:5" ht="15" customHeight="1" x14ac:dyDescent="0.25">
      <c r="A62" s="28" t="s">
        <v>76</v>
      </c>
      <c r="B62" s="29" t="s">
        <v>127</v>
      </c>
      <c r="C62" s="30"/>
      <c r="D62" s="30"/>
      <c r="E62" s="30"/>
    </row>
    <row r="63" spans="1:5" ht="15" customHeight="1" thickBot="1" x14ac:dyDescent="0.3">
      <c r="A63" s="33" t="s">
        <v>128</v>
      </c>
      <c r="B63" s="34" t="s">
        <v>78</v>
      </c>
      <c r="C63" s="35">
        <v>205446.15599999999</v>
      </c>
      <c r="D63" s="35">
        <v>10000</v>
      </c>
      <c r="E63" s="35">
        <v>10000</v>
      </c>
    </row>
    <row r="64" spans="1:5" ht="15" customHeight="1" thickBot="1" x14ac:dyDescent="0.3">
      <c r="A64" s="340" t="s">
        <v>129</v>
      </c>
      <c r="B64" s="282" t="s">
        <v>130</v>
      </c>
      <c r="C64" s="342">
        <v>225588.005</v>
      </c>
      <c r="D64" s="342">
        <v>28000</v>
      </c>
      <c r="E64" s="342">
        <v>34000</v>
      </c>
    </row>
    <row r="65" spans="1:9" ht="15" customHeight="1" thickBot="1" x14ac:dyDescent="0.25">
      <c r="A65" s="343" t="s">
        <v>131</v>
      </c>
      <c r="B65" s="283" t="s">
        <v>132</v>
      </c>
      <c r="C65" s="342">
        <v>776143.24899999995</v>
      </c>
      <c r="D65" s="342">
        <v>550000</v>
      </c>
      <c r="E65" s="342">
        <v>553000</v>
      </c>
      <c r="H65" s="5"/>
      <c r="I65" s="5"/>
    </row>
    <row r="66" spans="1:9" ht="15" customHeight="1" thickBot="1" x14ac:dyDescent="0.25">
      <c r="A66" s="65" t="s">
        <v>133</v>
      </c>
      <c r="B66" s="284" t="s">
        <v>134</v>
      </c>
      <c r="C66" s="64">
        <v>776143.24900000007</v>
      </c>
      <c r="D66" s="64">
        <v>597000</v>
      </c>
      <c r="E66" s="64">
        <v>608000</v>
      </c>
    </row>
    <row r="67" spans="1:9" ht="15.75" thickBot="1" x14ac:dyDescent="0.3">
      <c r="A67" s="343" t="s">
        <v>184</v>
      </c>
      <c r="B67" s="285" t="s">
        <v>183</v>
      </c>
      <c r="C67" s="344">
        <v>-187585.88399999999</v>
      </c>
      <c r="D67" s="344">
        <v>-190000</v>
      </c>
      <c r="E67" s="344">
        <v>-190000</v>
      </c>
    </row>
    <row r="68" spans="1:9" ht="15" thickBot="1" x14ac:dyDescent="0.25">
      <c r="A68" s="66" t="s">
        <v>185</v>
      </c>
      <c r="B68" s="63" t="s">
        <v>180</v>
      </c>
      <c r="C68" s="72">
        <v>588557.36500000011</v>
      </c>
      <c r="D68" s="72">
        <v>407000</v>
      </c>
      <c r="E68" s="72">
        <v>418000</v>
      </c>
    </row>
  </sheetData>
  <mergeCells count="9">
    <mergeCell ref="A38:E38"/>
    <mergeCell ref="A1:E1"/>
    <mergeCell ref="A4:E4"/>
    <mergeCell ref="A5:E5"/>
    <mergeCell ref="A9:E9"/>
    <mergeCell ref="C37:E37"/>
    <mergeCell ref="A2:E2"/>
    <mergeCell ref="A6:E6"/>
    <mergeCell ref="A7:E7"/>
  </mergeCells>
  <phoneticPr fontId="13" type="noConversion"/>
  <pageMargins left="0.98425196850393704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R47"/>
  <sheetViews>
    <sheetView view="pageBreakPreview" topLeftCell="A22" zoomScaleNormal="100" zoomScaleSheetLayoutView="100" workbookViewId="0">
      <selection activeCell="C46" sqref="C46:N46"/>
    </sheetView>
  </sheetViews>
  <sheetFormatPr defaultRowHeight="12.75" x14ac:dyDescent="0.2"/>
  <cols>
    <col min="1" max="1" width="32.42578125" customWidth="1"/>
    <col min="3" max="3" width="8.42578125" customWidth="1"/>
    <col min="4" max="4" width="8.5703125" customWidth="1"/>
    <col min="5" max="5" width="7.5703125" customWidth="1"/>
    <col min="6" max="6" width="7.28515625" customWidth="1"/>
    <col min="7" max="7" width="7.42578125" customWidth="1"/>
  </cols>
  <sheetData>
    <row r="1" spans="1:18" ht="15" customHeight="1" x14ac:dyDescent="0.2">
      <c r="A1" s="1062" t="s">
        <v>674</v>
      </c>
      <c r="B1" s="1062"/>
      <c r="C1" s="1062"/>
      <c r="D1" s="1062"/>
      <c r="E1" s="1062"/>
      <c r="F1" s="1062"/>
      <c r="G1" s="1062"/>
      <c r="H1" s="1062"/>
      <c r="I1" s="1062"/>
      <c r="J1" s="1062"/>
      <c r="K1" s="1062"/>
      <c r="L1" s="1062"/>
      <c r="M1" s="1062"/>
      <c r="N1" s="1062"/>
    </row>
    <row r="2" spans="1:18" ht="15" customHeight="1" x14ac:dyDescent="0.2">
      <c r="A2" s="1029"/>
      <c r="B2" s="1030"/>
      <c r="C2" s="1030"/>
      <c r="D2" s="1030"/>
      <c r="E2" s="1030"/>
      <c r="F2" s="1030"/>
      <c r="G2" s="1030"/>
      <c r="H2" s="1030"/>
      <c r="I2" s="1030"/>
      <c r="J2" s="1030"/>
      <c r="K2" s="1030"/>
      <c r="L2" s="1030"/>
      <c r="M2" s="1030"/>
      <c r="N2" s="1030"/>
    </row>
    <row r="3" spans="1:18" ht="9" customHeight="1" x14ac:dyDescent="0.2">
      <c r="B3" s="11"/>
      <c r="C3" s="11"/>
      <c r="D3" s="11"/>
    </row>
    <row r="4" spans="1:18" ht="15.75" x14ac:dyDescent="0.25">
      <c r="A4" s="1122" t="s">
        <v>231</v>
      </c>
      <c r="B4" s="1122"/>
      <c r="C4" s="1122"/>
      <c r="D4" s="1122"/>
      <c r="E4" s="1122"/>
      <c r="F4" s="1122"/>
      <c r="G4" s="1122"/>
      <c r="H4" s="1122"/>
      <c r="I4" s="1122"/>
      <c r="J4" s="1122"/>
      <c r="K4" s="1122"/>
      <c r="L4" s="1122"/>
      <c r="M4" s="1122"/>
      <c r="N4" s="1122"/>
    </row>
    <row r="5" spans="1:18" ht="15.75" x14ac:dyDescent="0.25">
      <c r="A5" s="1119" t="s">
        <v>678</v>
      </c>
      <c r="B5" s="1119"/>
      <c r="C5" s="1119"/>
      <c r="D5" s="1119"/>
      <c r="E5" s="1119"/>
      <c r="F5" s="1119"/>
      <c r="G5" s="1119"/>
      <c r="H5" s="1119"/>
      <c r="I5" s="1119"/>
      <c r="J5" s="1119"/>
      <c r="K5" s="1119"/>
      <c r="L5" s="1119"/>
      <c r="M5" s="1119"/>
      <c r="N5" s="1119"/>
    </row>
    <row r="6" spans="1:18" hidden="1" x14ac:dyDescent="0.2"/>
    <row r="7" spans="1:18" ht="12.75" customHeight="1" x14ac:dyDescent="0.2">
      <c r="A7" s="1144" t="s">
        <v>613</v>
      </c>
      <c r="B7" s="1145"/>
      <c r="C7" s="1145"/>
      <c r="D7" s="1145"/>
      <c r="E7" s="1145"/>
      <c r="F7" s="1145"/>
      <c r="G7" s="1145"/>
      <c r="H7" s="1145"/>
      <c r="I7" s="1145"/>
      <c r="J7" s="1145"/>
      <c r="K7" s="1145"/>
      <c r="L7" s="1145"/>
      <c r="M7" s="1145"/>
      <c r="N7" s="1145"/>
    </row>
    <row r="8" spans="1:18" ht="12.75" customHeight="1" thickBot="1" x14ac:dyDescent="0.25">
      <c r="A8" s="581"/>
      <c r="B8" s="582"/>
      <c r="C8" s="582"/>
      <c r="D8" s="582"/>
      <c r="E8" s="582"/>
      <c r="F8" s="582"/>
      <c r="G8" s="582"/>
      <c r="H8" s="582"/>
      <c r="I8" s="582"/>
      <c r="J8" s="582"/>
      <c r="K8" s="582"/>
      <c r="L8" s="1153" t="s">
        <v>594</v>
      </c>
      <c r="M8" s="1154"/>
      <c r="N8" s="1154"/>
    </row>
    <row r="9" spans="1:18" ht="20.100000000000001" customHeight="1" thickBot="1" x14ac:dyDescent="0.25">
      <c r="A9" s="1146" t="s">
        <v>1</v>
      </c>
      <c r="B9" s="1148" t="s">
        <v>135</v>
      </c>
      <c r="C9" s="1150" t="s">
        <v>605</v>
      </c>
      <c r="D9" s="1151"/>
      <c r="E9" s="1151"/>
      <c r="F9" s="1151"/>
      <c r="G9" s="1151"/>
      <c r="H9" s="1151"/>
      <c r="I9" s="1151"/>
      <c r="J9" s="1151"/>
      <c r="K9" s="1151"/>
      <c r="L9" s="1151"/>
      <c r="M9" s="1151"/>
      <c r="N9" s="1152"/>
    </row>
    <row r="10" spans="1:18" ht="20.100000000000001" customHeight="1" thickBot="1" x14ac:dyDescent="0.25">
      <c r="A10" s="1147"/>
      <c r="B10" s="1149"/>
      <c r="C10" s="590" t="s">
        <v>136</v>
      </c>
      <c r="D10" s="591" t="s">
        <v>137</v>
      </c>
      <c r="E10" s="591" t="s">
        <v>138</v>
      </c>
      <c r="F10" s="591" t="s">
        <v>139</v>
      </c>
      <c r="G10" s="591" t="s">
        <v>140</v>
      </c>
      <c r="H10" s="591" t="s">
        <v>141</v>
      </c>
      <c r="I10" s="591" t="s">
        <v>142</v>
      </c>
      <c r="J10" s="591" t="s">
        <v>143</v>
      </c>
      <c r="K10" s="591" t="s">
        <v>144</v>
      </c>
      <c r="L10" s="591" t="s">
        <v>145</v>
      </c>
      <c r="M10" s="591" t="s">
        <v>146</v>
      </c>
      <c r="N10" s="592" t="s">
        <v>147</v>
      </c>
    </row>
    <row r="11" spans="1:18" ht="20.100000000000001" customHeight="1" x14ac:dyDescent="0.3">
      <c r="A11" s="73" t="s">
        <v>217</v>
      </c>
      <c r="B11" s="724">
        <f>'2. sz.melléklet'!B9</f>
        <v>219637.69099999999</v>
      </c>
      <c r="C11" s="664">
        <v>18303</v>
      </c>
      <c r="D11" s="664">
        <v>18303</v>
      </c>
      <c r="E11" s="664">
        <v>18303</v>
      </c>
      <c r="F11" s="664">
        <v>18303</v>
      </c>
      <c r="G11" s="664">
        <v>18303</v>
      </c>
      <c r="H11" s="664">
        <v>18303</v>
      </c>
      <c r="I11" s="664">
        <v>18303</v>
      </c>
      <c r="J11" s="664">
        <v>18303</v>
      </c>
      <c r="K11" s="664">
        <v>18303</v>
      </c>
      <c r="L11" s="664">
        <v>18303</v>
      </c>
      <c r="M11" s="664">
        <v>18304</v>
      </c>
      <c r="N11" s="664">
        <v>18304</v>
      </c>
      <c r="O11" s="3"/>
      <c r="P11" s="3"/>
      <c r="R11" s="3"/>
    </row>
    <row r="12" spans="1:18" ht="20.100000000000001" customHeight="1" x14ac:dyDescent="0.3">
      <c r="A12" s="74" t="s">
        <v>221</v>
      </c>
      <c r="B12" s="725">
        <f>'2. sz.melléklet'!B10</f>
        <v>19288.878000000001</v>
      </c>
      <c r="C12" s="662">
        <v>1607</v>
      </c>
      <c r="D12" s="662">
        <v>1607</v>
      </c>
      <c r="E12" s="662">
        <v>1607</v>
      </c>
      <c r="F12" s="662">
        <v>1607</v>
      </c>
      <c r="G12" s="662">
        <v>1607</v>
      </c>
      <c r="H12" s="662">
        <v>1607</v>
      </c>
      <c r="I12" s="662">
        <v>1607</v>
      </c>
      <c r="J12" s="662">
        <v>1608</v>
      </c>
      <c r="K12" s="662">
        <v>1608</v>
      </c>
      <c r="L12" s="662">
        <v>1608</v>
      </c>
      <c r="M12" s="662">
        <v>1608</v>
      </c>
      <c r="N12" s="662">
        <v>1608</v>
      </c>
      <c r="O12" s="3"/>
      <c r="P12" s="3"/>
    </row>
    <row r="13" spans="1:18" ht="20.100000000000001" customHeight="1" x14ac:dyDescent="0.3">
      <c r="A13" s="74" t="s">
        <v>251</v>
      </c>
      <c r="B13" s="725">
        <f>'2. sz.melléklet'!B13</f>
        <v>0</v>
      </c>
      <c r="C13" s="721">
        <v>0</v>
      </c>
      <c r="D13" s="588">
        <v>0</v>
      </c>
      <c r="E13" s="588">
        <v>0</v>
      </c>
      <c r="F13" s="588">
        <v>0</v>
      </c>
      <c r="G13" s="588">
        <v>0</v>
      </c>
      <c r="H13" s="588">
        <v>0</v>
      </c>
      <c r="I13" s="588">
        <v>0</v>
      </c>
      <c r="J13" s="588">
        <v>0</v>
      </c>
      <c r="K13" s="588">
        <v>0</v>
      </c>
      <c r="L13" s="588">
        <v>0</v>
      </c>
      <c r="M13" s="588">
        <v>0</v>
      </c>
      <c r="N13" s="663">
        <v>0</v>
      </c>
      <c r="O13" s="3"/>
      <c r="P13" s="3"/>
    </row>
    <row r="14" spans="1:18" ht="20.100000000000001" customHeight="1" x14ac:dyDescent="0.3">
      <c r="A14" s="74" t="s">
        <v>208</v>
      </c>
      <c r="B14" s="725">
        <f>'2. sz.melléklet'!B11</f>
        <v>51395.097000000002</v>
      </c>
      <c r="C14" s="721">
        <v>0</v>
      </c>
      <c r="D14" s="588">
        <v>0</v>
      </c>
      <c r="E14" s="588">
        <v>10000</v>
      </c>
      <c r="F14" s="588">
        <v>16228</v>
      </c>
      <c r="G14" s="589">
        <v>0</v>
      </c>
      <c r="H14" s="588">
        <v>0</v>
      </c>
      <c r="I14" s="588">
        <v>0</v>
      </c>
      <c r="J14" s="588">
        <v>0</v>
      </c>
      <c r="K14" s="588">
        <v>15000</v>
      </c>
      <c r="L14" s="588">
        <v>10167</v>
      </c>
      <c r="M14" s="588">
        <v>0</v>
      </c>
      <c r="N14" s="663">
        <v>0</v>
      </c>
      <c r="O14" s="3"/>
      <c r="P14" s="3"/>
    </row>
    <row r="15" spans="1:18" ht="20.100000000000001" customHeight="1" x14ac:dyDescent="0.3">
      <c r="A15" s="74" t="s">
        <v>158</v>
      </c>
      <c r="B15" s="725">
        <f>'2. sz.melléklet'!B12</f>
        <v>38665.5</v>
      </c>
      <c r="C15" s="721">
        <v>3222</v>
      </c>
      <c r="D15" s="588">
        <v>3222</v>
      </c>
      <c r="E15" s="588">
        <v>3222</v>
      </c>
      <c r="F15" s="588">
        <v>3222</v>
      </c>
      <c r="G15" s="588">
        <v>3222</v>
      </c>
      <c r="H15" s="588">
        <v>3222</v>
      </c>
      <c r="I15" s="588">
        <v>3222</v>
      </c>
      <c r="J15" s="588">
        <v>3222</v>
      </c>
      <c r="K15" s="588">
        <v>3222</v>
      </c>
      <c r="L15" s="588">
        <v>3222</v>
      </c>
      <c r="M15" s="588">
        <v>3223</v>
      </c>
      <c r="N15" s="721">
        <v>3223</v>
      </c>
      <c r="O15" s="3"/>
      <c r="P15" s="3"/>
    </row>
    <row r="16" spans="1:18" ht="20.100000000000001" customHeight="1" x14ac:dyDescent="0.3">
      <c r="A16" s="74" t="s">
        <v>218</v>
      </c>
      <c r="B16" s="725">
        <f>'2. sz.melléklet'!B21</f>
        <v>38365.576000000001</v>
      </c>
      <c r="C16" s="662">
        <v>0</v>
      </c>
      <c r="D16" s="588">
        <v>0</v>
      </c>
      <c r="E16" s="588">
        <v>0</v>
      </c>
      <c r="F16" s="588">
        <v>21525</v>
      </c>
      <c r="G16" s="588">
        <v>0</v>
      </c>
      <c r="H16" s="588">
        <v>0</v>
      </c>
      <c r="I16" s="588">
        <v>5000</v>
      </c>
      <c r="J16" s="588">
        <v>0</v>
      </c>
      <c r="K16" s="588">
        <v>11841</v>
      </c>
      <c r="L16" s="588">
        <v>0</v>
      </c>
      <c r="M16" s="588">
        <v>0</v>
      </c>
      <c r="N16" s="594">
        <v>0</v>
      </c>
      <c r="O16" s="3"/>
      <c r="P16" s="3"/>
    </row>
    <row r="17" spans="1:16" ht="20.100000000000001" customHeight="1" x14ac:dyDescent="0.3">
      <c r="A17" s="74" t="s">
        <v>219</v>
      </c>
      <c r="B17" s="725">
        <f>'2. sz.melléklet'!B20</f>
        <v>147728.00599999999</v>
      </c>
      <c r="C17" s="665">
        <v>12310</v>
      </c>
      <c r="D17" s="665">
        <v>12310</v>
      </c>
      <c r="E17" s="665">
        <v>12310</v>
      </c>
      <c r="F17" s="665">
        <v>12310</v>
      </c>
      <c r="G17" s="665">
        <v>12311</v>
      </c>
      <c r="H17" s="665">
        <v>12311</v>
      </c>
      <c r="I17" s="665">
        <v>12311</v>
      </c>
      <c r="J17" s="665">
        <v>12311</v>
      </c>
      <c r="K17" s="665">
        <v>12311</v>
      </c>
      <c r="L17" s="665">
        <v>12311</v>
      </c>
      <c r="M17" s="665">
        <v>12311</v>
      </c>
      <c r="N17" s="665">
        <v>12311</v>
      </c>
      <c r="O17" s="3"/>
      <c r="P17" s="3"/>
    </row>
    <row r="18" spans="1:16" ht="18.75" customHeight="1" x14ac:dyDescent="0.3">
      <c r="A18" s="309" t="s">
        <v>701</v>
      </c>
      <c r="B18" s="725">
        <f>SUM('2. sz.melléklet'!B22+'2. sz.melléklet'!B23)</f>
        <v>825.99800000000005</v>
      </c>
      <c r="C18" s="722">
        <v>68</v>
      </c>
      <c r="D18" s="722">
        <v>68</v>
      </c>
      <c r="E18" s="722">
        <v>69</v>
      </c>
      <c r="F18" s="722">
        <v>69</v>
      </c>
      <c r="G18" s="722">
        <v>69</v>
      </c>
      <c r="H18" s="722">
        <v>69</v>
      </c>
      <c r="I18" s="722">
        <v>69</v>
      </c>
      <c r="J18" s="722">
        <v>69</v>
      </c>
      <c r="K18" s="722">
        <v>69</v>
      </c>
      <c r="L18" s="722">
        <v>69</v>
      </c>
      <c r="M18" s="722">
        <v>69</v>
      </c>
      <c r="N18" s="722">
        <v>69</v>
      </c>
      <c r="O18" s="3"/>
      <c r="P18" s="3"/>
    </row>
    <row r="19" spans="1:16" ht="20.100000000000001" customHeight="1" x14ac:dyDescent="0.3">
      <c r="A19" s="74" t="s">
        <v>220</v>
      </c>
      <c r="B19" s="725">
        <f>'2. sz.melléklet'!B14</f>
        <v>162839.83199999999</v>
      </c>
      <c r="C19" s="723">
        <v>13570</v>
      </c>
      <c r="D19" s="822">
        <v>13570</v>
      </c>
      <c r="E19" s="822">
        <v>13570</v>
      </c>
      <c r="F19" s="822">
        <v>13570</v>
      </c>
      <c r="G19" s="822">
        <v>13570</v>
      </c>
      <c r="H19" s="822">
        <v>13570</v>
      </c>
      <c r="I19" s="822">
        <v>13570</v>
      </c>
      <c r="J19" s="822">
        <v>13570</v>
      </c>
      <c r="K19" s="822">
        <v>13570</v>
      </c>
      <c r="L19" s="822">
        <v>13570</v>
      </c>
      <c r="M19" s="822">
        <v>13570</v>
      </c>
      <c r="N19" s="723">
        <v>13570</v>
      </c>
      <c r="O19" s="3"/>
      <c r="P19" s="3"/>
    </row>
    <row r="20" spans="1:16" ht="20.100000000000001" customHeight="1" thickBot="1" x14ac:dyDescent="0.35">
      <c r="A20" s="924" t="s">
        <v>222</v>
      </c>
      <c r="B20" s="925">
        <f>'2. sz.melléklet'!B24+'2. sz.melléklet'!B25+'2. sz.melléklet'!B27+'2. sz.melléklet'!B26+'2. sz.melléklet'!B28</f>
        <v>140867.96100000001</v>
      </c>
      <c r="C20" s="926">
        <v>0</v>
      </c>
      <c r="D20" s="927">
        <v>0</v>
      </c>
      <c r="E20" s="927">
        <v>0</v>
      </c>
      <c r="F20" s="927">
        <v>0</v>
      </c>
      <c r="G20" s="927">
        <v>0</v>
      </c>
      <c r="H20" s="927">
        <v>0</v>
      </c>
      <c r="I20" s="927">
        <v>0</v>
      </c>
      <c r="J20" s="927">
        <v>0</v>
      </c>
      <c r="K20" s="927">
        <v>0</v>
      </c>
      <c r="L20" s="927">
        <v>0</v>
      </c>
      <c r="M20" s="927">
        <v>0</v>
      </c>
      <c r="N20" s="928">
        <f>B20</f>
        <v>140867.96100000001</v>
      </c>
      <c r="O20" s="3"/>
      <c r="P20" s="3"/>
    </row>
    <row r="21" spans="1:16" ht="20.100000000000001" customHeight="1" thickBot="1" x14ac:dyDescent="0.25">
      <c r="A21" s="929" t="s">
        <v>153</v>
      </c>
      <c r="B21" s="726">
        <f>SUM(B11:B20)</f>
        <v>819614.53899999999</v>
      </c>
      <c r="C21" s="930">
        <f>SUM(C11:C20)</f>
        <v>49080</v>
      </c>
      <c r="D21" s="931">
        <f t="shared" ref="D21:N21" si="0">SUM(D11:D20)</f>
        <v>49080</v>
      </c>
      <c r="E21" s="931">
        <f t="shared" si="0"/>
        <v>59081</v>
      </c>
      <c r="F21" s="931">
        <f t="shared" si="0"/>
        <v>86834</v>
      </c>
      <c r="G21" s="931">
        <f t="shared" si="0"/>
        <v>49082</v>
      </c>
      <c r="H21" s="931">
        <f t="shared" si="0"/>
        <v>49082</v>
      </c>
      <c r="I21" s="931">
        <f t="shared" si="0"/>
        <v>54082</v>
      </c>
      <c r="J21" s="931">
        <f t="shared" si="0"/>
        <v>49083</v>
      </c>
      <c r="K21" s="931">
        <f t="shared" si="0"/>
        <v>75924</v>
      </c>
      <c r="L21" s="931">
        <f t="shared" si="0"/>
        <v>59250</v>
      </c>
      <c r="M21" s="931">
        <f t="shared" si="0"/>
        <v>49085</v>
      </c>
      <c r="N21" s="726">
        <f t="shared" si="0"/>
        <v>189952.96100000001</v>
      </c>
      <c r="O21" s="3"/>
      <c r="P21" s="3"/>
    </row>
    <row r="22" spans="1:16" ht="20.100000000000001" customHeight="1" thickBot="1" x14ac:dyDescent="0.35">
      <c r="A22" s="295" t="s">
        <v>179</v>
      </c>
      <c r="B22" s="593">
        <f>SUM(-B19)</f>
        <v>-162839.83199999999</v>
      </c>
      <c r="C22" s="595">
        <f>-C19</f>
        <v>-13570</v>
      </c>
      <c r="D22" s="595">
        <f t="shared" ref="D22:N22" si="1">-D19</f>
        <v>-13570</v>
      </c>
      <c r="E22" s="595">
        <f t="shared" si="1"/>
        <v>-13570</v>
      </c>
      <c r="F22" s="595">
        <f t="shared" si="1"/>
        <v>-13570</v>
      </c>
      <c r="G22" s="595">
        <f t="shared" si="1"/>
        <v>-13570</v>
      </c>
      <c r="H22" s="595">
        <f t="shared" si="1"/>
        <v>-13570</v>
      </c>
      <c r="I22" s="595">
        <f t="shared" si="1"/>
        <v>-13570</v>
      </c>
      <c r="J22" s="595">
        <f t="shared" si="1"/>
        <v>-13570</v>
      </c>
      <c r="K22" s="595">
        <f t="shared" si="1"/>
        <v>-13570</v>
      </c>
      <c r="L22" s="595">
        <f t="shared" si="1"/>
        <v>-13570</v>
      </c>
      <c r="M22" s="595">
        <f t="shared" si="1"/>
        <v>-13570</v>
      </c>
      <c r="N22" s="596">
        <f t="shared" si="1"/>
        <v>-13570</v>
      </c>
      <c r="O22" s="3"/>
      <c r="P22" s="3"/>
    </row>
    <row r="23" spans="1:16" ht="20.100000000000001" customHeight="1" thickBot="1" x14ac:dyDescent="0.25">
      <c r="A23" s="62" t="s">
        <v>182</v>
      </c>
      <c r="B23" s="593">
        <f>SUM(B21:B22)</f>
        <v>656774.70699999994</v>
      </c>
      <c r="C23" s="298">
        <f>SUM(C21:C22)</f>
        <v>35510</v>
      </c>
      <c r="D23" s="298">
        <f t="shared" ref="D23:N23" si="2">SUM(D21:D22)</f>
        <v>35510</v>
      </c>
      <c r="E23" s="298">
        <f t="shared" si="2"/>
        <v>45511</v>
      </c>
      <c r="F23" s="298">
        <f t="shared" si="2"/>
        <v>73264</v>
      </c>
      <c r="G23" s="298">
        <f t="shared" si="2"/>
        <v>35512</v>
      </c>
      <c r="H23" s="298">
        <f t="shared" si="2"/>
        <v>35512</v>
      </c>
      <c r="I23" s="298">
        <f t="shared" si="2"/>
        <v>40512</v>
      </c>
      <c r="J23" s="298">
        <f t="shared" si="2"/>
        <v>35513</v>
      </c>
      <c r="K23" s="298">
        <f t="shared" si="2"/>
        <v>62354</v>
      </c>
      <c r="L23" s="298">
        <f t="shared" si="2"/>
        <v>45680</v>
      </c>
      <c r="M23" s="298">
        <f t="shared" si="2"/>
        <v>35515</v>
      </c>
      <c r="N23" s="297">
        <f t="shared" si="2"/>
        <v>176382.96100000001</v>
      </c>
      <c r="O23" s="3"/>
      <c r="P23" s="3"/>
    </row>
    <row r="24" spans="1:16" ht="20.100000000000001" customHeight="1" x14ac:dyDescent="0.2">
      <c r="A24" s="50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"/>
      <c r="P24" s="3"/>
    </row>
    <row r="25" spans="1:16" ht="20.100000000000001" customHeight="1" x14ac:dyDescent="0.2">
      <c r="A25" s="50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"/>
      <c r="P25" s="3"/>
    </row>
    <row r="26" spans="1:16" ht="20.100000000000001" customHeight="1" x14ac:dyDescent="0.2">
      <c r="A26" s="50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1136"/>
      <c r="M26" s="1136"/>
      <c r="N26" s="1136"/>
      <c r="O26" s="3"/>
      <c r="P26" s="3"/>
    </row>
    <row r="27" spans="1:16" ht="20.100000000000001" customHeight="1" thickBot="1" x14ac:dyDescent="0.25">
      <c r="A27" s="50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"/>
      <c r="P27" s="3"/>
    </row>
    <row r="28" spans="1:16" ht="20.100000000000001" customHeight="1" x14ac:dyDescent="0.2">
      <c r="A28" s="1137" t="s">
        <v>2</v>
      </c>
      <c r="B28" s="1139" t="s">
        <v>135</v>
      </c>
      <c r="C28" s="1141" t="s">
        <v>606</v>
      </c>
      <c r="D28" s="1142"/>
      <c r="E28" s="1142"/>
      <c r="F28" s="1142"/>
      <c r="G28" s="1142"/>
      <c r="H28" s="1142"/>
      <c r="I28" s="1142"/>
      <c r="J28" s="1142"/>
      <c r="K28" s="1142"/>
      <c r="L28" s="1142"/>
      <c r="M28" s="1142"/>
      <c r="N28" s="1143"/>
      <c r="O28" s="3"/>
      <c r="P28" s="3"/>
    </row>
    <row r="29" spans="1:16" ht="20.100000000000001" customHeight="1" thickBot="1" x14ac:dyDescent="0.25">
      <c r="A29" s="1138"/>
      <c r="B29" s="1140"/>
      <c r="C29" s="597" t="s">
        <v>136</v>
      </c>
      <c r="D29" s="598" t="s">
        <v>137</v>
      </c>
      <c r="E29" s="598" t="s">
        <v>138</v>
      </c>
      <c r="F29" s="598" t="s">
        <v>139</v>
      </c>
      <c r="G29" s="598" t="s">
        <v>140</v>
      </c>
      <c r="H29" s="598" t="s">
        <v>141</v>
      </c>
      <c r="I29" s="598" t="s">
        <v>142</v>
      </c>
      <c r="J29" s="598" t="s">
        <v>143</v>
      </c>
      <c r="K29" s="598" t="s">
        <v>144</v>
      </c>
      <c r="L29" s="598" t="s">
        <v>145</v>
      </c>
      <c r="M29" s="598" t="s">
        <v>146</v>
      </c>
      <c r="N29" s="599" t="s">
        <v>147</v>
      </c>
      <c r="O29" s="3"/>
      <c r="P29" s="3"/>
    </row>
    <row r="30" spans="1:16" ht="20.100000000000001" customHeight="1" x14ac:dyDescent="0.3">
      <c r="A30" s="305" t="s">
        <v>223</v>
      </c>
      <c r="B30" s="306">
        <f>'2. sz.melléklet'!F9</f>
        <v>176325.78700000001</v>
      </c>
      <c r="C30" s="823">
        <v>14693</v>
      </c>
      <c r="D30" s="727">
        <v>14693</v>
      </c>
      <c r="E30" s="727">
        <v>14694</v>
      </c>
      <c r="F30" s="727">
        <v>14694</v>
      </c>
      <c r="G30" s="727">
        <v>14694</v>
      </c>
      <c r="H30" s="727">
        <v>14694</v>
      </c>
      <c r="I30" s="727">
        <v>14694</v>
      </c>
      <c r="J30" s="727">
        <v>14694</v>
      </c>
      <c r="K30" s="727">
        <v>14694</v>
      </c>
      <c r="L30" s="727">
        <v>14694</v>
      </c>
      <c r="M30" s="727">
        <v>14694</v>
      </c>
      <c r="N30" s="824">
        <v>14694</v>
      </c>
      <c r="O30" s="3"/>
      <c r="P30" s="3"/>
    </row>
    <row r="31" spans="1:16" ht="20.100000000000001" customHeight="1" x14ac:dyDescent="0.3">
      <c r="A31" s="307" t="s">
        <v>224</v>
      </c>
      <c r="B31" s="299">
        <f>'2. sz.melléklet'!F10</f>
        <v>26557.044999999998</v>
      </c>
      <c r="C31" s="825">
        <v>2213</v>
      </c>
      <c r="D31" s="822">
        <v>2213</v>
      </c>
      <c r="E31" s="822">
        <v>2213</v>
      </c>
      <c r="F31" s="822">
        <v>2213</v>
      </c>
      <c r="G31" s="822">
        <v>2213</v>
      </c>
      <c r="H31" s="822">
        <v>2213</v>
      </c>
      <c r="I31" s="822">
        <v>2213</v>
      </c>
      <c r="J31" s="822">
        <v>2213</v>
      </c>
      <c r="K31" s="822">
        <v>2213</v>
      </c>
      <c r="L31" s="822">
        <v>2213</v>
      </c>
      <c r="M31" s="822">
        <v>2213</v>
      </c>
      <c r="N31" s="826">
        <v>2214</v>
      </c>
      <c r="O31" s="3"/>
      <c r="P31" s="3"/>
    </row>
    <row r="32" spans="1:16" ht="20.100000000000001" customHeight="1" x14ac:dyDescent="0.3">
      <c r="A32" s="307" t="s">
        <v>5</v>
      </c>
      <c r="B32" s="299">
        <f>'2. sz.melléklet'!F11</f>
        <v>97832.892999999996</v>
      </c>
      <c r="C32" s="827">
        <v>8152</v>
      </c>
      <c r="D32" s="821">
        <v>8152</v>
      </c>
      <c r="E32" s="821">
        <v>8152</v>
      </c>
      <c r="F32" s="821">
        <v>8153</v>
      </c>
      <c r="G32" s="821">
        <v>8153</v>
      </c>
      <c r="H32" s="821">
        <v>8153</v>
      </c>
      <c r="I32" s="821">
        <v>8153</v>
      </c>
      <c r="J32" s="821">
        <v>8153</v>
      </c>
      <c r="K32" s="821">
        <v>8153</v>
      </c>
      <c r="L32" s="821">
        <v>8153</v>
      </c>
      <c r="M32" s="821">
        <v>8153</v>
      </c>
      <c r="N32" s="828">
        <v>8153</v>
      </c>
      <c r="O32" s="3"/>
      <c r="P32" s="3"/>
    </row>
    <row r="33" spans="1:16" ht="20.100000000000001" customHeight="1" x14ac:dyDescent="0.3">
      <c r="A33" s="307" t="s">
        <v>225</v>
      </c>
      <c r="B33" s="299">
        <f>'2. sz.melléklet'!F12</f>
        <v>11000</v>
      </c>
      <c r="C33" s="827">
        <v>916</v>
      </c>
      <c r="D33" s="821">
        <v>916</v>
      </c>
      <c r="E33" s="821">
        <v>916</v>
      </c>
      <c r="F33" s="821">
        <v>916</v>
      </c>
      <c r="G33" s="821">
        <v>917</v>
      </c>
      <c r="H33" s="821">
        <v>917</v>
      </c>
      <c r="I33" s="821">
        <v>917</v>
      </c>
      <c r="J33" s="821">
        <v>917</v>
      </c>
      <c r="K33" s="821">
        <v>917</v>
      </c>
      <c r="L33" s="821">
        <v>917</v>
      </c>
      <c r="M33" s="821">
        <v>917</v>
      </c>
      <c r="N33" s="828">
        <v>917</v>
      </c>
      <c r="O33" s="3"/>
      <c r="P33" s="3"/>
    </row>
    <row r="34" spans="1:16" ht="20.100000000000001" customHeight="1" x14ac:dyDescent="0.3">
      <c r="A34" s="307" t="s">
        <v>226</v>
      </c>
      <c r="B34" s="299">
        <f>'2. sz.melléklet'!F14</f>
        <v>10118.001</v>
      </c>
      <c r="C34" s="827">
        <v>843</v>
      </c>
      <c r="D34" s="821">
        <v>843</v>
      </c>
      <c r="E34" s="821">
        <v>843</v>
      </c>
      <c r="F34" s="821">
        <v>843</v>
      </c>
      <c r="G34" s="821">
        <v>843</v>
      </c>
      <c r="H34" s="821">
        <v>843</v>
      </c>
      <c r="I34" s="821">
        <v>843</v>
      </c>
      <c r="J34" s="821">
        <v>843</v>
      </c>
      <c r="K34" s="821">
        <v>843</v>
      </c>
      <c r="L34" s="821">
        <v>843</v>
      </c>
      <c r="M34" s="821">
        <v>844</v>
      </c>
      <c r="N34" s="828">
        <v>844</v>
      </c>
      <c r="O34" s="3"/>
      <c r="P34" s="3"/>
    </row>
    <row r="35" spans="1:16" ht="20.100000000000001" customHeight="1" x14ac:dyDescent="0.3">
      <c r="A35" s="307" t="s">
        <v>227</v>
      </c>
      <c r="B35" s="299">
        <f>'2. sz.melléklet'!F16</f>
        <v>5230</v>
      </c>
      <c r="C35" s="827">
        <v>435</v>
      </c>
      <c r="D35" s="821">
        <v>435</v>
      </c>
      <c r="E35" s="821">
        <v>436</v>
      </c>
      <c r="F35" s="821">
        <v>436</v>
      </c>
      <c r="G35" s="821">
        <v>436</v>
      </c>
      <c r="H35" s="821">
        <v>436</v>
      </c>
      <c r="I35" s="821">
        <v>436</v>
      </c>
      <c r="J35" s="821">
        <v>436</v>
      </c>
      <c r="K35" s="821">
        <v>436</v>
      </c>
      <c r="L35" s="821">
        <v>436</v>
      </c>
      <c r="M35" s="821">
        <v>436</v>
      </c>
      <c r="N35" s="828">
        <v>436</v>
      </c>
      <c r="O35" s="3"/>
      <c r="P35" s="3"/>
    </row>
    <row r="36" spans="1:16" ht="20.100000000000001" customHeight="1" x14ac:dyDescent="0.3">
      <c r="A36" s="307" t="s">
        <v>252</v>
      </c>
      <c r="B36" s="299">
        <f>'2. sz.melléklet'!F17</f>
        <v>7894.2960000000003</v>
      </c>
      <c r="C36" s="827">
        <v>7894</v>
      </c>
      <c r="D36" s="821"/>
      <c r="E36" s="822"/>
      <c r="F36" s="822"/>
      <c r="G36" s="822"/>
      <c r="H36" s="822"/>
      <c r="I36" s="822"/>
      <c r="J36" s="822"/>
      <c r="K36" s="822"/>
      <c r="L36" s="822"/>
      <c r="M36" s="822"/>
      <c r="N36" s="828"/>
      <c r="O36" s="3"/>
      <c r="P36" s="3"/>
    </row>
    <row r="37" spans="1:16" ht="20.100000000000001" customHeight="1" x14ac:dyDescent="0.3">
      <c r="A37" s="307" t="s">
        <v>228</v>
      </c>
      <c r="B37" s="299">
        <f>'2. sz.melléklet'!F18</f>
        <v>162839.83199999999</v>
      </c>
      <c r="C37" s="825">
        <f>SUM(C19)</f>
        <v>13570</v>
      </c>
      <c r="D37" s="822">
        <f t="shared" ref="D37:N37" si="3">SUM(D19)</f>
        <v>13570</v>
      </c>
      <c r="E37" s="822">
        <f t="shared" si="3"/>
        <v>13570</v>
      </c>
      <c r="F37" s="822">
        <f t="shared" si="3"/>
        <v>13570</v>
      </c>
      <c r="G37" s="822">
        <f t="shared" si="3"/>
        <v>13570</v>
      </c>
      <c r="H37" s="822">
        <f t="shared" si="3"/>
        <v>13570</v>
      </c>
      <c r="I37" s="822">
        <f t="shared" si="3"/>
        <v>13570</v>
      </c>
      <c r="J37" s="822">
        <f t="shared" si="3"/>
        <v>13570</v>
      </c>
      <c r="K37" s="822">
        <f t="shared" si="3"/>
        <v>13570</v>
      </c>
      <c r="L37" s="822">
        <f t="shared" si="3"/>
        <v>13570</v>
      </c>
      <c r="M37" s="822">
        <f t="shared" si="3"/>
        <v>13570</v>
      </c>
      <c r="N37" s="826">
        <f t="shared" si="3"/>
        <v>13570</v>
      </c>
      <c r="O37" s="3"/>
      <c r="P37" s="3"/>
    </row>
    <row r="38" spans="1:16" ht="20.100000000000001" customHeight="1" x14ac:dyDescent="0.3">
      <c r="A38" s="307" t="s">
        <v>209</v>
      </c>
      <c r="B38" s="299">
        <f>'2. sz.melléklet'!F20</f>
        <v>43140.053999999996</v>
      </c>
      <c r="C38" s="827"/>
      <c r="D38" s="821">
        <v>5000</v>
      </c>
      <c r="E38" s="822">
        <v>3000</v>
      </c>
      <c r="F38" s="822"/>
      <c r="G38" s="822">
        <v>2300</v>
      </c>
      <c r="H38" s="822">
        <v>6000</v>
      </c>
      <c r="I38" s="822"/>
      <c r="J38" s="822">
        <v>24738</v>
      </c>
      <c r="K38" s="822"/>
      <c r="L38" s="822"/>
      <c r="M38" s="822"/>
      <c r="N38" s="828">
        <v>2102</v>
      </c>
      <c r="O38" s="3"/>
      <c r="P38" s="3"/>
    </row>
    <row r="39" spans="1:16" ht="20.100000000000001" customHeight="1" x14ac:dyDescent="0.3">
      <c r="A39" s="307" t="s">
        <v>229</v>
      </c>
      <c r="B39" s="299">
        <f>'2. sz.melléklet'!F21</f>
        <v>159592.41</v>
      </c>
      <c r="C39" s="827"/>
      <c r="D39" s="821">
        <v>35000</v>
      </c>
      <c r="E39" s="822"/>
      <c r="F39" s="822">
        <v>46278</v>
      </c>
      <c r="G39" s="822"/>
      <c r="H39" s="822">
        <v>35600</v>
      </c>
      <c r="I39" s="822">
        <v>0</v>
      </c>
      <c r="J39" s="822">
        <v>15000</v>
      </c>
      <c r="K39" s="822">
        <v>22714</v>
      </c>
      <c r="L39" s="822"/>
      <c r="M39" s="822"/>
      <c r="N39" s="828">
        <v>5000</v>
      </c>
      <c r="O39" s="3"/>
      <c r="P39" s="3"/>
    </row>
    <row r="40" spans="1:16" ht="32.25" customHeight="1" x14ac:dyDescent="0.3">
      <c r="A40" s="728" t="s">
        <v>410</v>
      </c>
      <c r="B40" s="302">
        <f>SUM('2. sz.melléklet'!F13)</f>
        <v>631.86199999999997</v>
      </c>
      <c r="C40" s="827">
        <v>56</v>
      </c>
      <c r="D40" s="821"/>
      <c r="E40" s="821"/>
      <c r="F40" s="821">
        <v>576</v>
      </c>
      <c r="G40" s="821"/>
      <c r="H40" s="821"/>
      <c r="I40" s="821"/>
      <c r="J40" s="821"/>
      <c r="K40" s="821"/>
      <c r="L40" s="821"/>
      <c r="M40" s="821"/>
      <c r="N40" s="828"/>
      <c r="O40" s="3"/>
      <c r="P40" s="3"/>
    </row>
    <row r="41" spans="1:16" ht="39.75" customHeight="1" x14ac:dyDescent="0.3">
      <c r="A41" s="728" t="s">
        <v>556</v>
      </c>
      <c r="B41" s="729">
        <f>SUM('2. sz.melléklet'!F15)</f>
        <v>526.5</v>
      </c>
      <c r="C41" s="827">
        <v>44</v>
      </c>
      <c r="D41" s="821">
        <v>44</v>
      </c>
      <c r="E41" s="821">
        <v>44</v>
      </c>
      <c r="F41" s="821">
        <v>44</v>
      </c>
      <c r="G41" s="821">
        <v>44</v>
      </c>
      <c r="H41" s="821">
        <v>44</v>
      </c>
      <c r="I41" s="821">
        <v>44</v>
      </c>
      <c r="J41" s="821">
        <v>44</v>
      </c>
      <c r="K41" s="821">
        <v>44</v>
      </c>
      <c r="L41" s="821">
        <v>44</v>
      </c>
      <c r="M41" s="821">
        <v>44</v>
      </c>
      <c r="N41" s="828">
        <v>43</v>
      </c>
      <c r="O41" s="3"/>
      <c r="P41" s="3"/>
    </row>
    <row r="42" spans="1:16" ht="15" x14ac:dyDescent="0.3">
      <c r="A42" s="301" t="s">
        <v>702</v>
      </c>
      <c r="B42" s="302">
        <f>SUM('2. sz.melléklet'!F22)</f>
        <v>500</v>
      </c>
      <c r="C42" s="825">
        <v>42</v>
      </c>
      <c r="D42" s="822">
        <v>42</v>
      </c>
      <c r="E42" s="822">
        <v>42</v>
      </c>
      <c r="F42" s="822">
        <v>42</v>
      </c>
      <c r="G42" s="822">
        <v>42</v>
      </c>
      <c r="H42" s="822">
        <v>42</v>
      </c>
      <c r="I42" s="822">
        <v>42</v>
      </c>
      <c r="J42" s="822">
        <v>42</v>
      </c>
      <c r="K42" s="822">
        <v>41</v>
      </c>
      <c r="L42" s="822">
        <v>41</v>
      </c>
      <c r="M42" s="822">
        <v>41</v>
      </c>
      <c r="N42" s="826">
        <v>41</v>
      </c>
      <c r="O42" s="3"/>
      <c r="P42" s="3"/>
    </row>
    <row r="43" spans="1:16" ht="20.100000000000001" customHeight="1" thickBot="1" x14ac:dyDescent="0.35">
      <c r="A43" s="301" t="s">
        <v>230</v>
      </c>
      <c r="B43" s="302">
        <f>'2. sz.melléklet'!F23</f>
        <v>117425.859</v>
      </c>
      <c r="C43" s="829"/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1">
        <f>SUM(B43)</f>
        <v>117425.859</v>
      </c>
      <c r="O43" s="3"/>
      <c r="P43" s="3"/>
    </row>
    <row r="44" spans="1:16" ht="20.100000000000001" customHeight="1" thickBot="1" x14ac:dyDescent="0.25">
      <c r="A44" s="303" t="s">
        <v>148</v>
      </c>
      <c r="B44" s="304">
        <f>SUM(B30:B43)</f>
        <v>819614.53899999987</v>
      </c>
      <c r="C44" s="600">
        <f>SUM(C30:C43)</f>
        <v>48858</v>
      </c>
      <c r="D44" s="600">
        <f t="shared" ref="D44:M44" si="4">SUM(D30:D43)</f>
        <v>80908</v>
      </c>
      <c r="E44" s="600">
        <f t="shared" si="4"/>
        <v>43910</v>
      </c>
      <c r="F44" s="600">
        <f t="shared" si="4"/>
        <v>87765</v>
      </c>
      <c r="G44" s="600">
        <f t="shared" si="4"/>
        <v>43212</v>
      </c>
      <c r="H44" s="600">
        <f t="shared" si="4"/>
        <v>82512</v>
      </c>
      <c r="I44" s="600">
        <f t="shared" si="4"/>
        <v>40912</v>
      </c>
      <c r="J44" s="600">
        <f t="shared" si="4"/>
        <v>80650</v>
      </c>
      <c r="K44" s="600">
        <f t="shared" si="4"/>
        <v>63625</v>
      </c>
      <c r="L44" s="600">
        <f t="shared" si="4"/>
        <v>40911</v>
      </c>
      <c r="M44" s="600">
        <f t="shared" si="4"/>
        <v>40912</v>
      </c>
      <c r="N44" s="601">
        <f>SUM(N30:N43)+1</f>
        <v>165440.859</v>
      </c>
      <c r="O44" s="3"/>
      <c r="P44" s="3"/>
    </row>
    <row r="45" spans="1:16" ht="20.100000000000001" customHeight="1" thickBot="1" x14ac:dyDescent="0.35">
      <c r="A45" s="308" t="s">
        <v>179</v>
      </c>
      <c r="B45" s="310">
        <f>'2. sz.melléklet'!F30</f>
        <v>-162839.83199999999</v>
      </c>
      <c r="C45" s="602">
        <f>-C37</f>
        <v>-13570</v>
      </c>
      <c r="D45" s="602">
        <f t="shared" ref="D45:N45" si="5">-D37</f>
        <v>-13570</v>
      </c>
      <c r="E45" s="602">
        <f t="shared" si="5"/>
        <v>-13570</v>
      </c>
      <c r="F45" s="602">
        <f t="shared" si="5"/>
        <v>-13570</v>
      </c>
      <c r="G45" s="602">
        <f t="shared" si="5"/>
        <v>-13570</v>
      </c>
      <c r="H45" s="602">
        <f t="shared" si="5"/>
        <v>-13570</v>
      </c>
      <c r="I45" s="602">
        <f t="shared" si="5"/>
        <v>-13570</v>
      </c>
      <c r="J45" s="602">
        <f t="shared" si="5"/>
        <v>-13570</v>
      </c>
      <c r="K45" s="602">
        <f t="shared" si="5"/>
        <v>-13570</v>
      </c>
      <c r="L45" s="602">
        <f t="shared" si="5"/>
        <v>-13570</v>
      </c>
      <c r="M45" s="602">
        <f t="shared" si="5"/>
        <v>-13570</v>
      </c>
      <c r="N45" s="603">
        <f t="shared" si="5"/>
        <v>-13570</v>
      </c>
      <c r="O45" s="3"/>
      <c r="P45" s="3"/>
    </row>
    <row r="46" spans="1:16" ht="20.100000000000001" customHeight="1" thickBot="1" x14ac:dyDescent="0.25">
      <c r="A46" s="296" t="s">
        <v>182</v>
      </c>
      <c r="B46" s="311">
        <f>SUM(B44:B45)</f>
        <v>656774.70699999994</v>
      </c>
      <c r="C46" s="604">
        <f>SUM(C44:C45)</f>
        <v>35288</v>
      </c>
      <c r="D46" s="300">
        <f>SUM(D44:D45)</f>
        <v>67338</v>
      </c>
      <c r="E46" s="300">
        <f t="shared" ref="E46:N46" si="6">SUM(E44:E45)</f>
        <v>30340</v>
      </c>
      <c r="F46" s="300">
        <f t="shared" si="6"/>
        <v>74195</v>
      </c>
      <c r="G46" s="300">
        <f t="shared" si="6"/>
        <v>29642</v>
      </c>
      <c r="H46" s="300">
        <f t="shared" si="6"/>
        <v>68942</v>
      </c>
      <c r="I46" s="300">
        <f t="shared" si="6"/>
        <v>27342</v>
      </c>
      <c r="J46" s="300">
        <f t="shared" si="6"/>
        <v>67080</v>
      </c>
      <c r="K46" s="300">
        <f t="shared" si="6"/>
        <v>50055</v>
      </c>
      <c r="L46" s="300">
        <f t="shared" si="6"/>
        <v>27341</v>
      </c>
      <c r="M46" s="300">
        <f t="shared" si="6"/>
        <v>27342</v>
      </c>
      <c r="N46" s="605">
        <f t="shared" si="6"/>
        <v>151870.859</v>
      </c>
      <c r="O46" s="3"/>
      <c r="P46" s="3"/>
    </row>
    <row r="47" spans="1:16" x14ac:dyDescent="0.2">
      <c r="O47" s="3"/>
    </row>
  </sheetData>
  <mergeCells count="13">
    <mergeCell ref="A28:A29"/>
    <mergeCell ref="B28:B29"/>
    <mergeCell ref="C28:N28"/>
    <mergeCell ref="A7:N7"/>
    <mergeCell ref="A9:A10"/>
    <mergeCell ref="B9:B10"/>
    <mergeCell ref="C9:N9"/>
    <mergeCell ref="L8:N8"/>
    <mergeCell ref="A1:N1"/>
    <mergeCell ref="A4:N4"/>
    <mergeCell ref="A5:N5"/>
    <mergeCell ref="L26:N26"/>
    <mergeCell ref="A2:N2"/>
  </mergeCells>
  <phoneticPr fontId="13" type="noConversion"/>
  <pageMargins left="0.59055118110236227" right="0.59055118110236227" top="0.98425196850393704" bottom="0.59055118110236227" header="0.51181102362204722" footer="0.51181102362204722"/>
  <pageSetup paperSize="9" scale="5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2:E18"/>
  <sheetViews>
    <sheetView workbookViewId="0">
      <selection activeCell="L23" sqref="L23"/>
    </sheetView>
  </sheetViews>
  <sheetFormatPr defaultRowHeight="12.75" x14ac:dyDescent="0.2"/>
  <cols>
    <col min="2" max="2" width="33" customWidth="1"/>
    <col min="3" max="3" width="15.5703125" customWidth="1"/>
  </cols>
  <sheetData>
    <row r="2" spans="1:5" ht="15" customHeight="1" x14ac:dyDescent="0.2">
      <c r="A2" s="1062" t="s">
        <v>675</v>
      </c>
      <c r="B2" s="1062"/>
      <c r="C2" s="1062"/>
      <c r="D2" s="1062"/>
      <c r="E2" s="12"/>
    </row>
    <row r="3" spans="1:5" ht="14.25" x14ac:dyDescent="0.2">
      <c r="A3" s="1029"/>
      <c r="B3" s="1030"/>
      <c r="C3" s="1030"/>
      <c r="D3" s="1030"/>
    </row>
    <row r="4" spans="1:5" ht="15" x14ac:dyDescent="0.2">
      <c r="B4" s="11"/>
      <c r="C4" s="11"/>
      <c r="D4" s="11"/>
    </row>
    <row r="5" spans="1:5" ht="15.75" x14ac:dyDescent="0.25">
      <c r="A5" s="1122" t="s">
        <v>231</v>
      </c>
      <c r="B5" s="1122"/>
      <c r="C5" s="1122"/>
      <c r="D5" s="1122"/>
    </row>
    <row r="6" spans="1:5" ht="15.75" x14ac:dyDescent="0.25">
      <c r="A6" s="1119" t="s">
        <v>657</v>
      </c>
      <c r="B6" s="1119"/>
      <c r="C6" s="1119"/>
      <c r="D6" s="1119"/>
    </row>
    <row r="8" spans="1:5" x14ac:dyDescent="0.2">
      <c r="B8" s="1155" t="s">
        <v>614</v>
      </c>
      <c r="C8" s="1155"/>
    </row>
    <row r="9" spans="1:5" x14ac:dyDescent="0.2">
      <c r="B9" s="1155"/>
      <c r="C9" s="1155"/>
    </row>
    <row r="10" spans="1:5" ht="13.5" thickBot="1" x14ac:dyDescent="0.25">
      <c r="B10" s="38"/>
      <c r="C10" s="38"/>
    </row>
    <row r="11" spans="1:5" ht="13.5" thickBot="1" x14ac:dyDescent="0.25">
      <c r="B11" s="39" t="s">
        <v>149</v>
      </c>
      <c r="C11" s="40" t="s">
        <v>10</v>
      </c>
    </row>
    <row r="12" spans="1:5" x14ac:dyDescent="0.2">
      <c r="B12" s="41" t="s">
        <v>154</v>
      </c>
      <c r="C12" s="42"/>
    </row>
    <row r="13" spans="1:5" x14ac:dyDescent="0.2">
      <c r="B13" s="43" t="s">
        <v>150</v>
      </c>
      <c r="C13" s="107">
        <v>652</v>
      </c>
    </row>
    <row r="14" spans="1:5" x14ac:dyDescent="0.2">
      <c r="B14" s="43" t="s">
        <v>151</v>
      </c>
      <c r="C14" s="44"/>
    </row>
    <row r="15" spans="1:5" x14ac:dyDescent="0.2">
      <c r="B15" s="43" t="s">
        <v>152</v>
      </c>
      <c r="C15" s="44"/>
    </row>
    <row r="16" spans="1:5" x14ac:dyDescent="0.2">
      <c r="B16" s="45" t="s">
        <v>0</v>
      </c>
      <c r="C16" s="46">
        <f>SUM(C12:C15)</f>
        <v>652</v>
      </c>
    </row>
    <row r="17" spans="2:3" ht="13.5" thickBot="1" x14ac:dyDescent="0.25">
      <c r="B17" s="47"/>
      <c r="C17" s="48"/>
    </row>
    <row r="18" spans="2:3" ht="15" x14ac:dyDescent="0.2">
      <c r="B18" s="49"/>
      <c r="C18" s="49"/>
    </row>
  </sheetData>
  <mergeCells count="6">
    <mergeCell ref="A2:D2"/>
    <mergeCell ref="B9:C9"/>
    <mergeCell ref="A5:D5"/>
    <mergeCell ref="A6:D6"/>
    <mergeCell ref="B8:C8"/>
    <mergeCell ref="A3:D3"/>
  </mergeCells>
  <phoneticPr fontId="13" type="noConversion"/>
  <pageMargins left="0.98425196850393704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9"/>
  <sheetViews>
    <sheetView topLeftCell="A58" zoomScaleNormal="100" workbookViewId="0">
      <selection activeCell="I71" sqref="I71"/>
    </sheetView>
  </sheetViews>
  <sheetFormatPr defaultRowHeight="12.75" x14ac:dyDescent="0.2"/>
  <cols>
    <col min="1" max="1" width="11.85546875" customWidth="1"/>
    <col min="2" max="2" width="40.42578125" customWidth="1"/>
    <col min="3" max="3" width="16.5703125" customWidth="1"/>
    <col min="4" max="5" width="14.7109375" customWidth="1"/>
    <col min="6" max="6" width="12.140625" customWidth="1"/>
    <col min="7" max="7" width="17.140625" customWidth="1"/>
    <col min="8" max="8" width="18.85546875" customWidth="1"/>
    <col min="9" max="11" width="8.42578125" customWidth="1"/>
    <col min="12" max="12" width="8.7109375" customWidth="1"/>
    <col min="13" max="1025" width="8.42578125" customWidth="1"/>
  </cols>
  <sheetData>
    <row r="1" spans="1:8" ht="19.5" customHeight="1" x14ac:dyDescent="0.2">
      <c r="G1" s="355" t="s">
        <v>525</v>
      </c>
    </row>
    <row r="2" spans="1:8" x14ac:dyDescent="0.2">
      <c r="A2" s="939" t="s">
        <v>678</v>
      </c>
      <c r="B2" s="939"/>
      <c r="C2" s="939"/>
      <c r="D2" s="939"/>
      <c r="E2" s="939"/>
      <c r="F2" s="939"/>
      <c r="G2" s="939"/>
    </row>
    <row r="3" spans="1:8" ht="15.75" x14ac:dyDescent="0.25">
      <c r="A3" s="940" t="s">
        <v>231</v>
      </c>
      <c r="B3" s="940"/>
      <c r="C3" s="940"/>
      <c r="D3" s="940"/>
      <c r="E3" s="940"/>
      <c r="F3" s="940"/>
      <c r="G3" s="940"/>
    </row>
    <row r="4" spans="1:8" ht="14.25" customHeight="1" thickBot="1" x14ac:dyDescent="0.25">
      <c r="A4" s="121"/>
      <c r="B4" s="121"/>
      <c r="C4" s="121"/>
      <c r="D4" s="121"/>
      <c r="E4" s="121"/>
      <c r="F4" s="121"/>
      <c r="G4" s="122" t="s">
        <v>324</v>
      </c>
    </row>
    <row r="5" spans="1:8" ht="20.25" customHeight="1" thickBot="1" x14ac:dyDescent="0.25">
      <c r="A5" s="953" t="s">
        <v>2</v>
      </c>
      <c r="B5" s="953"/>
      <c r="C5" s="953"/>
      <c r="D5" s="953"/>
      <c r="E5" s="953"/>
      <c r="F5" s="953"/>
      <c r="G5" s="953"/>
    </row>
    <row r="6" spans="1:8" ht="15.75" customHeight="1" thickBot="1" x14ac:dyDescent="0.25">
      <c r="A6" s="954" t="s">
        <v>326</v>
      </c>
      <c r="B6" s="955" t="s">
        <v>327</v>
      </c>
      <c r="C6" s="956">
        <v>2021</v>
      </c>
      <c r="D6" s="957"/>
      <c r="E6" s="957"/>
      <c r="F6" s="958"/>
      <c r="G6" s="959" t="s">
        <v>680</v>
      </c>
    </row>
    <row r="7" spans="1:8" ht="21.75" customHeight="1" thickBot="1" x14ac:dyDescent="0.25">
      <c r="A7" s="954"/>
      <c r="B7" s="955"/>
      <c r="C7" s="359" t="s">
        <v>328</v>
      </c>
      <c r="D7" s="359" t="s">
        <v>664</v>
      </c>
      <c r="E7" s="359" t="s">
        <v>507</v>
      </c>
      <c r="F7" s="358" t="s">
        <v>329</v>
      </c>
      <c r="G7" s="959"/>
      <c r="H7" s="404"/>
    </row>
    <row r="8" spans="1:8" ht="20.100000000000001" customHeight="1" x14ac:dyDescent="0.2">
      <c r="A8" s="360" t="s">
        <v>374</v>
      </c>
      <c r="B8" s="361" t="s">
        <v>448</v>
      </c>
      <c r="C8" s="633">
        <v>22035820</v>
      </c>
      <c r="D8" s="630">
        <v>21773220</v>
      </c>
      <c r="E8" s="634">
        <v>-85614</v>
      </c>
      <c r="F8" s="363">
        <v>99.606792197020013</v>
      </c>
      <c r="G8" s="364">
        <v>21687606</v>
      </c>
      <c r="H8" s="405"/>
    </row>
    <row r="9" spans="1:8" ht="20.100000000000001" customHeight="1" x14ac:dyDescent="0.2">
      <c r="A9" s="365" t="s">
        <v>434</v>
      </c>
      <c r="B9" s="366" t="s">
        <v>439</v>
      </c>
      <c r="C9" s="367">
        <v>200000</v>
      </c>
      <c r="D9" s="631">
        <v>200000</v>
      </c>
      <c r="E9" s="634">
        <v>0</v>
      </c>
      <c r="F9" s="363">
        <v>100</v>
      </c>
      <c r="G9" s="369">
        <v>200000</v>
      </c>
      <c r="H9" s="406"/>
    </row>
    <row r="10" spans="1:8" ht="20.100000000000001" customHeight="1" x14ac:dyDescent="0.2">
      <c r="A10" s="365" t="s">
        <v>449</v>
      </c>
      <c r="B10" s="366" t="s">
        <v>450</v>
      </c>
      <c r="C10" s="367">
        <v>0</v>
      </c>
      <c r="D10" s="631">
        <v>0</v>
      </c>
      <c r="E10" s="634">
        <v>0</v>
      </c>
      <c r="F10" s="363">
        <v>0</v>
      </c>
      <c r="G10" s="369">
        <v>0</v>
      </c>
      <c r="H10" s="406"/>
    </row>
    <row r="11" spans="1:8" ht="20.100000000000001" customHeight="1" x14ac:dyDescent="0.2">
      <c r="A11" s="365" t="s">
        <v>472</v>
      </c>
      <c r="B11" s="366" t="s">
        <v>473</v>
      </c>
      <c r="C11" s="367"/>
      <c r="D11" s="631"/>
      <c r="E11" s="634">
        <v>0</v>
      </c>
      <c r="F11" s="363">
        <v>0</v>
      </c>
      <c r="G11" s="369"/>
      <c r="H11" s="406"/>
    </row>
    <row r="12" spans="1:8" ht="20.100000000000001" customHeight="1" x14ac:dyDescent="0.2">
      <c r="A12" s="365" t="s">
        <v>451</v>
      </c>
      <c r="B12" s="366" t="s">
        <v>474</v>
      </c>
      <c r="C12" s="367">
        <v>550000</v>
      </c>
      <c r="D12" s="631">
        <v>550000</v>
      </c>
      <c r="E12" s="634">
        <v>-50000</v>
      </c>
      <c r="F12" s="363">
        <v>0</v>
      </c>
      <c r="G12" s="369">
        <v>500000</v>
      </c>
      <c r="H12" s="405"/>
    </row>
    <row r="13" spans="1:8" ht="20.100000000000001" customHeight="1" x14ac:dyDescent="0.2">
      <c r="A13" s="365" t="s">
        <v>375</v>
      </c>
      <c r="B13" s="366" t="s">
        <v>376</v>
      </c>
      <c r="C13" s="367"/>
      <c r="D13" s="631"/>
      <c r="E13" s="634">
        <v>0</v>
      </c>
      <c r="F13" s="363">
        <v>0</v>
      </c>
      <c r="G13" s="369"/>
      <c r="H13" s="405"/>
    </row>
    <row r="14" spans="1:8" ht="20.100000000000001" customHeight="1" x14ac:dyDescent="0.2">
      <c r="A14" s="365" t="s">
        <v>440</v>
      </c>
      <c r="B14" s="366" t="s">
        <v>441</v>
      </c>
      <c r="C14" s="367">
        <v>60000</v>
      </c>
      <c r="D14" s="631">
        <v>60000</v>
      </c>
      <c r="E14" s="634">
        <v>-12000</v>
      </c>
      <c r="F14" s="363">
        <v>0</v>
      </c>
      <c r="G14" s="369">
        <v>48000</v>
      </c>
      <c r="H14" s="405"/>
    </row>
    <row r="15" spans="1:8" ht="20.100000000000001" customHeight="1" x14ac:dyDescent="0.2">
      <c r="A15" s="365" t="s">
        <v>435</v>
      </c>
      <c r="B15" s="366" t="s">
        <v>436</v>
      </c>
      <c r="C15" s="367">
        <v>292000</v>
      </c>
      <c r="D15" s="631">
        <v>508227</v>
      </c>
      <c r="E15" s="634">
        <v>338114</v>
      </c>
      <c r="F15" s="363">
        <v>166.52814588756598</v>
      </c>
      <c r="G15" s="369">
        <v>846341</v>
      </c>
      <c r="H15" s="406"/>
    </row>
    <row r="16" spans="1:8" ht="20.100000000000001" customHeight="1" x14ac:dyDescent="0.2">
      <c r="A16" s="365" t="s">
        <v>378</v>
      </c>
      <c r="B16" s="366" t="s">
        <v>379</v>
      </c>
      <c r="C16" s="367">
        <v>15250000</v>
      </c>
      <c r="D16" s="631">
        <v>16940000</v>
      </c>
      <c r="E16" s="634">
        <v>0</v>
      </c>
      <c r="F16" s="363">
        <v>100</v>
      </c>
      <c r="G16" s="369">
        <v>16940000</v>
      </c>
      <c r="H16" s="405"/>
    </row>
    <row r="17" spans="1:8" ht="27" customHeight="1" x14ac:dyDescent="0.2">
      <c r="A17" s="365" t="s">
        <v>380</v>
      </c>
      <c r="B17" s="366" t="s">
        <v>381</v>
      </c>
      <c r="C17" s="367">
        <v>2320840</v>
      </c>
      <c r="D17" s="631">
        <v>5550840</v>
      </c>
      <c r="E17" s="634">
        <v>0</v>
      </c>
      <c r="F17" s="363">
        <v>100</v>
      </c>
      <c r="G17" s="369">
        <v>5550840</v>
      </c>
      <c r="H17" s="405"/>
    </row>
    <row r="18" spans="1:8" ht="20.100000000000001" customHeight="1" thickBot="1" x14ac:dyDescent="0.25">
      <c r="A18" s="370" t="s">
        <v>424</v>
      </c>
      <c r="B18" s="371" t="s">
        <v>425</v>
      </c>
      <c r="C18" s="394">
        <v>450000</v>
      </c>
      <c r="D18" s="632">
        <v>750000</v>
      </c>
      <c r="E18" s="634">
        <v>0</v>
      </c>
      <c r="F18" s="363">
        <v>100</v>
      </c>
      <c r="G18" s="373">
        <v>750000</v>
      </c>
      <c r="H18" s="405"/>
    </row>
    <row r="19" spans="1:8" ht="24.95" customHeight="1" thickBot="1" x14ac:dyDescent="0.25">
      <c r="A19" s="948" t="s">
        <v>3</v>
      </c>
      <c r="B19" s="948"/>
      <c r="C19" s="407">
        <f>SUM(C8:C18)</f>
        <v>41158660</v>
      </c>
      <c r="D19" s="407">
        <f>SUM(D8:D18)</f>
        <v>46332287</v>
      </c>
      <c r="E19" s="407">
        <f>SUM(E8:E18)</f>
        <v>190500</v>
      </c>
      <c r="F19" s="408">
        <f>G19/D19*100</f>
        <v>100.41116036426175</v>
      </c>
      <c r="G19" s="409">
        <f>SUM(G8:G18)</f>
        <v>46522787</v>
      </c>
      <c r="H19" s="406"/>
    </row>
    <row r="20" spans="1:8" ht="20.100000000000001" customHeight="1" x14ac:dyDescent="0.2">
      <c r="A20" s="360" t="s">
        <v>382</v>
      </c>
      <c r="B20" s="361" t="s">
        <v>383</v>
      </c>
      <c r="C20" s="633">
        <v>6768000</v>
      </c>
      <c r="D20" s="630">
        <v>6950000</v>
      </c>
      <c r="E20" s="634">
        <v>-361655</v>
      </c>
      <c r="F20" s="363">
        <v>94.796330935251788</v>
      </c>
      <c r="G20" s="364">
        <v>6588345</v>
      </c>
      <c r="H20" s="405"/>
    </row>
    <row r="21" spans="1:8" ht="20.100000000000001" customHeight="1" thickBot="1" x14ac:dyDescent="0.25">
      <c r="A21" s="370" t="s">
        <v>384</v>
      </c>
      <c r="B21" s="371" t="s">
        <v>385</v>
      </c>
      <c r="C21" s="394">
        <v>0</v>
      </c>
      <c r="D21" s="632">
        <v>65000</v>
      </c>
      <c r="E21" s="634">
        <v>140700</v>
      </c>
      <c r="F21" s="363">
        <v>316.46153846153851</v>
      </c>
      <c r="G21" s="373">
        <v>205700</v>
      </c>
      <c r="H21" s="405"/>
    </row>
    <row r="22" spans="1:8" ht="24.95" customHeight="1" thickBot="1" x14ac:dyDescent="0.25">
      <c r="A22" s="948" t="s">
        <v>478</v>
      </c>
      <c r="B22" s="948"/>
      <c r="C22" s="407">
        <f>SUM(C20:C21)</f>
        <v>6768000</v>
      </c>
      <c r="D22" s="407">
        <f t="shared" ref="D22:E22" si="0">SUM(D20:D21)</f>
        <v>7015000</v>
      </c>
      <c r="E22" s="407">
        <f t="shared" si="0"/>
        <v>-220955</v>
      </c>
      <c r="F22" s="408">
        <f>G22/D22*100</f>
        <v>96.850249465431219</v>
      </c>
      <c r="G22" s="410">
        <f>SUM(G20:G21)</f>
        <v>6794045</v>
      </c>
      <c r="H22" s="406"/>
    </row>
    <row r="23" spans="1:8" ht="20.100000000000001" customHeight="1" x14ac:dyDescent="0.2">
      <c r="A23" s="360" t="s">
        <v>386</v>
      </c>
      <c r="B23" s="361" t="s">
        <v>443</v>
      </c>
      <c r="C23" s="633">
        <v>170000</v>
      </c>
      <c r="D23" s="630">
        <v>170000</v>
      </c>
      <c r="E23" s="634">
        <v>0</v>
      </c>
      <c r="F23" s="363">
        <v>100</v>
      </c>
      <c r="G23" s="364">
        <v>170000</v>
      </c>
      <c r="H23" s="405"/>
    </row>
    <row r="24" spans="1:8" ht="20.100000000000001" hidden="1" customHeight="1" x14ac:dyDescent="0.2">
      <c r="A24" s="365" t="s">
        <v>442</v>
      </c>
      <c r="B24" s="366" t="s">
        <v>526</v>
      </c>
      <c r="C24" s="367"/>
      <c r="D24" s="631"/>
      <c r="E24" s="634">
        <v>0</v>
      </c>
      <c r="F24" s="363" t="e">
        <v>#DIV/0!</v>
      </c>
      <c r="G24" s="369"/>
      <c r="H24" s="406"/>
    </row>
    <row r="25" spans="1:8" ht="20.100000000000001" hidden="1" customHeight="1" x14ac:dyDescent="0.2">
      <c r="A25" s="365" t="s">
        <v>527</v>
      </c>
      <c r="B25" s="366" t="s">
        <v>528</v>
      </c>
      <c r="C25" s="367"/>
      <c r="D25" s="631"/>
      <c r="E25" s="634">
        <v>0</v>
      </c>
      <c r="F25" s="363" t="e">
        <v>#DIV/0!</v>
      </c>
      <c r="G25" s="369"/>
      <c r="H25" s="406"/>
    </row>
    <row r="26" spans="1:8" ht="20.100000000000001" hidden="1" customHeight="1" x14ac:dyDescent="0.2">
      <c r="A26" s="365" t="s">
        <v>529</v>
      </c>
      <c r="B26" s="366" t="s">
        <v>530</v>
      </c>
      <c r="C26" s="367"/>
      <c r="D26" s="631"/>
      <c r="E26" s="634">
        <v>0</v>
      </c>
      <c r="F26" s="363" t="e">
        <v>#DIV/0!</v>
      </c>
      <c r="G26" s="369"/>
      <c r="H26" s="406"/>
    </row>
    <row r="27" spans="1:8" ht="20.100000000000001" customHeight="1" x14ac:dyDescent="0.2">
      <c r="A27" s="365" t="s">
        <v>387</v>
      </c>
      <c r="B27" s="366" t="s">
        <v>388</v>
      </c>
      <c r="C27" s="367">
        <v>6310000</v>
      </c>
      <c r="D27" s="631">
        <v>10104260</v>
      </c>
      <c r="E27" s="634">
        <v>-240000</v>
      </c>
      <c r="F27" s="363">
        <v>97.624764208363601</v>
      </c>
      <c r="G27" s="369">
        <v>9864260</v>
      </c>
      <c r="H27" s="406"/>
    </row>
    <row r="28" spans="1:8" ht="20.100000000000001" hidden="1" customHeight="1" x14ac:dyDescent="0.2">
      <c r="A28" s="365" t="s">
        <v>531</v>
      </c>
      <c r="B28" s="411" t="s">
        <v>532</v>
      </c>
      <c r="C28" s="412"/>
      <c r="D28" s="631"/>
      <c r="E28" s="634">
        <v>0</v>
      </c>
      <c r="F28" s="363" t="e">
        <v>#DIV/0!</v>
      </c>
      <c r="G28" s="369"/>
      <c r="H28" s="406"/>
    </row>
    <row r="29" spans="1:8" ht="20.100000000000001" hidden="1" customHeight="1" x14ac:dyDescent="0.2">
      <c r="A29" s="365" t="s">
        <v>533</v>
      </c>
      <c r="B29" s="411" t="s">
        <v>534</v>
      </c>
      <c r="C29" s="412"/>
      <c r="D29" s="631"/>
      <c r="E29" s="634">
        <v>0</v>
      </c>
      <c r="F29" s="363" t="e">
        <v>#DIV/0!</v>
      </c>
      <c r="G29" s="369"/>
      <c r="H29" s="406"/>
    </row>
    <row r="30" spans="1:8" ht="20.100000000000001" hidden="1" customHeight="1" x14ac:dyDescent="0.2">
      <c r="A30" s="365" t="s">
        <v>535</v>
      </c>
      <c r="B30" s="411" t="s">
        <v>536</v>
      </c>
      <c r="C30" s="412"/>
      <c r="D30" s="631"/>
      <c r="E30" s="634">
        <v>0</v>
      </c>
      <c r="F30" s="363" t="e">
        <v>#DIV/0!</v>
      </c>
      <c r="G30" s="369"/>
      <c r="H30" s="406"/>
    </row>
    <row r="31" spans="1:8" ht="20.100000000000001" hidden="1" customHeight="1" x14ac:dyDescent="0.2">
      <c r="A31" s="365" t="s">
        <v>537</v>
      </c>
      <c r="B31" s="411" t="s">
        <v>538</v>
      </c>
      <c r="C31" s="412"/>
      <c r="D31" s="631"/>
      <c r="E31" s="634">
        <v>0</v>
      </c>
      <c r="F31" s="363" t="e">
        <v>#DIV/0!</v>
      </c>
      <c r="G31" s="369"/>
      <c r="H31" s="406"/>
    </row>
    <row r="32" spans="1:8" ht="20.100000000000001" hidden="1" customHeight="1" x14ac:dyDescent="0.2">
      <c r="A32" s="365" t="s">
        <v>539</v>
      </c>
      <c r="B32" s="411" t="s">
        <v>540</v>
      </c>
      <c r="C32" s="412"/>
      <c r="D32" s="631"/>
      <c r="E32" s="634">
        <v>0</v>
      </c>
      <c r="F32" s="363" t="e">
        <v>#DIV/0!</v>
      </c>
      <c r="G32" s="369"/>
      <c r="H32" s="406"/>
    </row>
    <row r="33" spans="1:8" ht="19.5" hidden="1" customHeight="1" x14ac:dyDescent="0.2">
      <c r="A33" s="365" t="s">
        <v>541</v>
      </c>
      <c r="B33" s="411" t="s">
        <v>542</v>
      </c>
      <c r="C33" s="412"/>
      <c r="D33" s="631"/>
      <c r="E33" s="634">
        <v>0</v>
      </c>
      <c r="F33" s="363" t="e">
        <v>#DIV/0!</v>
      </c>
      <c r="G33" s="369"/>
      <c r="H33" s="406"/>
    </row>
    <row r="34" spans="1:8" ht="20.100000000000001" customHeight="1" x14ac:dyDescent="0.2">
      <c r="A34" s="365" t="s">
        <v>389</v>
      </c>
      <c r="B34" s="366" t="s">
        <v>475</v>
      </c>
      <c r="C34" s="367">
        <v>1162800</v>
      </c>
      <c r="D34" s="631">
        <v>1389300</v>
      </c>
      <c r="E34" s="634">
        <v>60455</v>
      </c>
      <c r="F34" s="363">
        <v>104.35147196429857</v>
      </c>
      <c r="G34" s="369">
        <v>1449755</v>
      </c>
      <c r="H34" s="406"/>
    </row>
    <row r="35" spans="1:8" ht="20.100000000000001" customHeight="1" x14ac:dyDescent="0.2">
      <c r="A35" s="365" t="s">
        <v>390</v>
      </c>
      <c r="B35" s="366" t="s">
        <v>391</v>
      </c>
      <c r="C35" s="367">
        <v>450000</v>
      </c>
      <c r="D35" s="631">
        <v>471600</v>
      </c>
      <c r="E35" s="634">
        <v>0</v>
      </c>
      <c r="F35" s="363">
        <v>100</v>
      </c>
      <c r="G35" s="369">
        <v>471600</v>
      </c>
      <c r="H35" s="406"/>
    </row>
    <row r="36" spans="1:8" ht="20.100000000000001" customHeight="1" x14ac:dyDescent="0.2">
      <c r="A36" s="365" t="s">
        <v>392</v>
      </c>
      <c r="B36" s="366" t="s">
        <v>543</v>
      </c>
      <c r="C36" s="367">
        <v>9910000</v>
      </c>
      <c r="D36" s="367">
        <v>11110000</v>
      </c>
      <c r="E36" s="634">
        <v>10000</v>
      </c>
      <c r="F36" s="363">
        <v>0</v>
      </c>
      <c r="G36" s="369">
        <v>11120000</v>
      </c>
      <c r="H36" s="406"/>
    </row>
    <row r="37" spans="1:8" ht="20.100000000000001" customHeight="1" x14ac:dyDescent="0.2">
      <c r="A37" s="365" t="s">
        <v>426</v>
      </c>
      <c r="B37" s="366" t="s">
        <v>427</v>
      </c>
      <c r="C37" s="367">
        <v>13200000</v>
      </c>
      <c r="D37" s="631">
        <v>11200000</v>
      </c>
      <c r="E37" s="634">
        <v>200000</v>
      </c>
      <c r="F37" s="363">
        <v>101.78571428571428</v>
      </c>
      <c r="G37" s="369">
        <v>11400000</v>
      </c>
      <c r="H37" s="406"/>
    </row>
    <row r="38" spans="1:8" ht="20.100000000000001" customHeight="1" x14ac:dyDescent="0.2">
      <c r="A38" s="365" t="s">
        <v>393</v>
      </c>
      <c r="B38" s="366" t="s">
        <v>394</v>
      </c>
      <c r="C38" s="367">
        <v>150000</v>
      </c>
      <c r="D38" s="631">
        <v>120000</v>
      </c>
      <c r="E38" s="634">
        <v>50000</v>
      </c>
      <c r="F38" s="363">
        <v>141.66666666666669</v>
      </c>
      <c r="G38" s="369">
        <v>170000</v>
      </c>
      <c r="H38" s="406"/>
    </row>
    <row r="39" spans="1:8" ht="20.100000000000001" customHeight="1" x14ac:dyDescent="0.2">
      <c r="A39" s="365" t="s">
        <v>395</v>
      </c>
      <c r="B39" s="366" t="s">
        <v>396</v>
      </c>
      <c r="C39" s="367">
        <v>4915000</v>
      </c>
      <c r="D39" s="631">
        <v>5180000</v>
      </c>
      <c r="E39" s="634">
        <v>-80000</v>
      </c>
      <c r="F39" s="363">
        <v>98.455598455598462</v>
      </c>
      <c r="G39" s="369">
        <v>5100000</v>
      </c>
      <c r="H39" s="406"/>
    </row>
    <row r="40" spans="1:8" ht="20.100000000000001" customHeight="1" x14ac:dyDescent="0.2">
      <c r="A40" s="365" t="s">
        <v>544</v>
      </c>
      <c r="B40" s="366" t="s">
        <v>545</v>
      </c>
      <c r="C40" s="367">
        <v>2265000</v>
      </c>
      <c r="D40" s="631">
        <v>3885000</v>
      </c>
      <c r="E40" s="634">
        <v>30000</v>
      </c>
      <c r="F40" s="363">
        <v>100.77220077220078</v>
      </c>
      <c r="G40" s="369">
        <v>3915000</v>
      </c>
      <c r="H40" s="406"/>
    </row>
    <row r="41" spans="1:8" ht="20.100000000000001" customHeight="1" x14ac:dyDescent="0.2">
      <c r="A41" s="365" t="s">
        <v>397</v>
      </c>
      <c r="B41" s="366" t="s">
        <v>398</v>
      </c>
      <c r="C41" s="367">
        <v>1745000</v>
      </c>
      <c r="D41" s="631">
        <v>2057200</v>
      </c>
      <c r="E41" s="634">
        <v>1014000</v>
      </c>
      <c r="F41" s="363">
        <v>149.29029749173634</v>
      </c>
      <c r="G41" s="369">
        <v>3071200</v>
      </c>
      <c r="H41" s="406"/>
    </row>
    <row r="42" spans="1:8" ht="20.100000000000001" customHeight="1" x14ac:dyDescent="0.2">
      <c r="A42" s="365" t="s">
        <v>399</v>
      </c>
      <c r="B42" s="366" t="s">
        <v>400</v>
      </c>
      <c r="C42" s="367">
        <v>10164000</v>
      </c>
      <c r="D42" s="631">
        <v>12931665</v>
      </c>
      <c r="E42" s="634">
        <v>-1014000</v>
      </c>
      <c r="F42" s="363">
        <v>92.158782337773218</v>
      </c>
      <c r="G42" s="369">
        <v>11917665</v>
      </c>
      <c r="H42" s="406"/>
    </row>
    <row r="43" spans="1:8" ht="20.100000000000001" customHeight="1" x14ac:dyDescent="0.2">
      <c r="A43" s="365" t="s">
        <v>444</v>
      </c>
      <c r="B43" s="366" t="s">
        <v>445</v>
      </c>
      <c r="C43" s="367">
        <v>250000</v>
      </c>
      <c r="D43" s="631">
        <v>250000</v>
      </c>
      <c r="E43" s="634">
        <v>0</v>
      </c>
      <c r="F43" s="363">
        <v>100</v>
      </c>
      <c r="G43" s="369">
        <v>250000</v>
      </c>
      <c r="H43" s="406"/>
    </row>
    <row r="44" spans="1:8" ht="19.5" customHeight="1" x14ac:dyDescent="0.2">
      <c r="A44" s="365" t="s">
        <v>401</v>
      </c>
      <c r="B44" s="366" t="s">
        <v>546</v>
      </c>
      <c r="C44" s="367">
        <v>11166000</v>
      </c>
      <c r="D44" s="631">
        <v>12782120</v>
      </c>
      <c r="E44" s="634">
        <v>0</v>
      </c>
      <c r="F44" s="363">
        <v>100</v>
      </c>
      <c r="G44" s="369">
        <v>12782120</v>
      </c>
      <c r="H44" s="406"/>
    </row>
    <row r="45" spans="1:8" ht="20.100000000000001" customHeight="1" x14ac:dyDescent="0.2">
      <c r="A45" s="365" t="s">
        <v>403</v>
      </c>
      <c r="B45" s="366" t="s">
        <v>404</v>
      </c>
      <c r="C45" s="367">
        <v>2500000</v>
      </c>
      <c r="D45" s="631">
        <v>2500000</v>
      </c>
      <c r="E45" s="634">
        <v>0</v>
      </c>
      <c r="F45" s="363">
        <v>100</v>
      </c>
      <c r="G45" s="369">
        <v>2500000</v>
      </c>
      <c r="H45" s="406"/>
    </row>
    <row r="46" spans="1:8" ht="20.100000000000001" customHeight="1" x14ac:dyDescent="0.2">
      <c r="A46" s="365" t="s">
        <v>405</v>
      </c>
      <c r="B46" s="366" t="s">
        <v>406</v>
      </c>
      <c r="C46" s="367">
        <v>10000</v>
      </c>
      <c r="D46" s="631">
        <v>10000</v>
      </c>
      <c r="E46" s="634">
        <v>0</v>
      </c>
      <c r="F46" s="363">
        <v>100</v>
      </c>
      <c r="G46" s="369">
        <v>10000</v>
      </c>
      <c r="H46" s="406"/>
    </row>
    <row r="47" spans="1:8" ht="20.100000000000001" customHeight="1" thickBot="1" x14ac:dyDescent="0.25">
      <c r="A47" s="365" t="s">
        <v>407</v>
      </c>
      <c r="B47" s="366" t="s">
        <v>408</v>
      </c>
      <c r="C47" s="367">
        <v>300000</v>
      </c>
      <c r="D47" s="631">
        <v>300000</v>
      </c>
      <c r="E47" s="634">
        <f t="shared" ref="E47" si="1">G47-C47</f>
        <v>0</v>
      </c>
      <c r="F47" s="363">
        <f t="shared" ref="F47" si="2">G47/D47*100</f>
        <v>100</v>
      </c>
      <c r="G47" s="369">
        <v>300000</v>
      </c>
      <c r="H47" s="406"/>
    </row>
    <row r="48" spans="1:8" ht="24.95" customHeight="1" thickBot="1" x14ac:dyDescent="0.25">
      <c r="A48" s="948" t="s">
        <v>5</v>
      </c>
      <c r="B48" s="948"/>
      <c r="C48" s="628">
        <f>SUM(C23:C36,C37:C47)</f>
        <v>64667800</v>
      </c>
      <c r="D48" s="628">
        <f>SUM(D23:D36,D37:D47)</f>
        <v>74461145</v>
      </c>
      <c r="E48" s="628">
        <f>SUM(E23:E36,E37:E47)</f>
        <v>30455</v>
      </c>
      <c r="F48" s="414">
        <f>G48/D48*100</f>
        <v>100.04090052603945</v>
      </c>
      <c r="G48" s="409">
        <f>SUM(G23:G47)</f>
        <v>74491600</v>
      </c>
      <c r="H48" s="406"/>
    </row>
    <row r="49" spans="1:10" ht="20.100000000000001" customHeight="1" x14ac:dyDescent="0.2">
      <c r="A49" s="365" t="s">
        <v>547</v>
      </c>
      <c r="B49" s="366" t="s">
        <v>548</v>
      </c>
      <c r="C49" s="367">
        <v>5500000</v>
      </c>
      <c r="D49" s="631">
        <v>5500000</v>
      </c>
      <c r="E49" s="417">
        <v>0</v>
      </c>
      <c r="F49" s="363">
        <v>100</v>
      </c>
      <c r="G49" s="369">
        <v>5500000</v>
      </c>
      <c r="H49" s="418"/>
    </row>
    <row r="50" spans="1:10" ht="20.100000000000001" customHeight="1" x14ac:dyDescent="0.2">
      <c r="A50" s="365" t="s">
        <v>549</v>
      </c>
      <c r="B50" s="366" t="s">
        <v>550</v>
      </c>
      <c r="C50" s="367">
        <v>5300000</v>
      </c>
      <c r="D50" s="631">
        <v>5300000</v>
      </c>
      <c r="E50" s="417">
        <v>0</v>
      </c>
      <c r="F50" s="363">
        <v>100</v>
      </c>
      <c r="G50" s="369">
        <v>5300000</v>
      </c>
      <c r="H50" s="418"/>
    </row>
    <row r="51" spans="1:10" ht="18.75" customHeight="1" thickBot="1" x14ac:dyDescent="0.25">
      <c r="A51" s="370" t="s">
        <v>551</v>
      </c>
      <c r="B51" s="371" t="s">
        <v>552</v>
      </c>
      <c r="C51" s="394">
        <v>200000</v>
      </c>
      <c r="D51" s="632">
        <v>200000</v>
      </c>
      <c r="E51" s="636">
        <v>0</v>
      </c>
      <c r="F51" s="363">
        <v>100</v>
      </c>
      <c r="G51" s="373">
        <v>200000</v>
      </c>
      <c r="H51" s="418"/>
    </row>
    <row r="52" spans="1:10" ht="25.5" customHeight="1" thickBot="1" x14ac:dyDescent="0.25">
      <c r="A52" s="948" t="s">
        <v>553</v>
      </c>
      <c r="B52" s="948"/>
      <c r="C52" s="628">
        <f>SUM(C49:C51)</f>
        <v>11000000</v>
      </c>
      <c r="D52" s="407">
        <f>SUM(D49:D51)</f>
        <v>11000000</v>
      </c>
      <c r="E52" s="413">
        <f>SUM(E49:E51)</f>
        <v>0</v>
      </c>
      <c r="F52" s="414">
        <f>G52/D52*100</f>
        <v>100</v>
      </c>
      <c r="G52" s="410">
        <f>SUM(G49:G51)</f>
        <v>11000000</v>
      </c>
      <c r="H52" s="418"/>
    </row>
    <row r="53" spans="1:10" ht="24.95" customHeight="1" x14ac:dyDescent="0.2">
      <c r="A53" s="360" t="s">
        <v>409</v>
      </c>
      <c r="B53" s="361" t="s">
        <v>410</v>
      </c>
      <c r="C53" s="633">
        <v>0</v>
      </c>
      <c r="D53" s="635">
        <v>631862</v>
      </c>
      <c r="E53" s="634">
        <v>0</v>
      </c>
      <c r="F53" s="363">
        <v>100</v>
      </c>
      <c r="G53" s="364">
        <v>631862</v>
      </c>
      <c r="H53" s="418"/>
    </row>
    <row r="54" spans="1:10" ht="24.95" customHeight="1" x14ac:dyDescent="0.2">
      <c r="A54" s="360" t="s">
        <v>681</v>
      </c>
      <c r="B54" s="361" t="s">
        <v>682</v>
      </c>
      <c r="C54" s="362">
        <v>0</v>
      </c>
      <c r="D54" s="801">
        <v>118000</v>
      </c>
      <c r="E54" s="634">
        <v>0</v>
      </c>
      <c r="F54" s="363">
        <v>100</v>
      </c>
      <c r="G54" s="364">
        <v>118000</v>
      </c>
      <c r="H54" s="418"/>
    </row>
    <row r="55" spans="1:10" ht="24.95" customHeight="1" x14ac:dyDescent="0.2">
      <c r="A55" s="365" t="s">
        <v>453</v>
      </c>
      <c r="B55" s="366" t="s">
        <v>554</v>
      </c>
      <c r="C55" s="367">
        <v>10000000</v>
      </c>
      <c r="D55" s="368">
        <v>10000001</v>
      </c>
      <c r="E55" s="634">
        <v>0</v>
      </c>
      <c r="F55" s="363">
        <v>100</v>
      </c>
      <c r="G55" s="369">
        <v>10000001</v>
      </c>
      <c r="H55" s="419"/>
    </row>
    <row r="56" spans="1:10" ht="24.95" customHeight="1" x14ac:dyDescent="0.2">
      <c r="A56" s="365" t="s">
        <v>555</v>
      </c>
      <c r="B56" s="366" t="s">
        <v>556</v>
      </c>
      <c r="C56" s="367">
        <v>0</v>
      </c>
      <c r="D56" s="368">
        <v>330200</v>
      </c>
      <c r="E56" s="634">
        <v>196300</v>
      </c>
      <c r="F56" s="363">
        <v>159.44881889763781</v>
      </c>
      <c r="G56" s="369">
        <v>526500</v>
      </c>
      <c r="H56" s="419"/>
    </row>
    <row r="57" spans="1:10" ht="24.95" customHeight="1" thickBot="1" x14ac:dyDescent="0.25">
      <c r="A57" s="370" t="s">
        <v>411</v>
      </c>
      <c r="B57" s="371" t="s">
        <v>557</v>
      </c>
      <c r="C57" s="394">
        <v>5230000</v>
      </c>
      <c r="D57" s="376">
        <v>5230000</v>
      </c>
      <c r="E57" s="634">
        <v>0</v>
      </c>
      <c r="F57" s="363">
        <v>100</v>
      </c>
      <c r="G57" s="373">
        <v>5230000</v>
      </c>
      <c r="H57" s="419"/>
    </row>
    <row r="58" spans="1:10" ht="24.95" customHeight="1" thickBot="1" x14ac:dyDescent="0.25">
      <c r="A58" s="949" t="s">
        <v>558</v>
      </c>
      <c r="B58" s="949"/>
      <c r="C58" s="420">
        <f>SUM(C53:C57)</f>
        <v>15230000</v>
      </c>
      <c r="D58" s="420">
        <f>SUM(D53:D57)</f>
        <v>16310063</v>
      </c>
      <c r="E58" s="420">
        <f>SUM(E53:E57)</f>
        <v>196300</v>
      </c>
      <c r="F58" s="421">
        <f>G58/D58*100</f>
        <v>101.20355145164062</v>
      </c>
      <c r="G58" s="422">
        <f>SUM(G53:G57)</f>
        <v>16506363</v>
      </c>
      <c r="H58" s="418"/>
    </row>
    <row r="59" spans="1:10" ht="20.100000000000001" customHeight="1" x14ac:dyDescent="0.2">
      <c r="A59" s="360" t="s">
        <v>414</v>
      </c>
      <c r="B59" s="361" t="s">
        <v>415</v>
      </c>
      <c r="C59" s="633">
        <v>6570000</v>
      </c>
      <c r="D59" s="630">
        <v>6570000</v>
      </c>
      <c r="E59" s="629">
        <v>0</v>
      </c>
      <c r="F59" s="423">
        <v>100</v>
      </c>
      <c r="G59" s="364">
        <v>6570000</v>
      </c>
      <c r="H59" s="418"/>
    </row>
    <row r="60" spans="1:10" ht="20.100000000000001" customHeight="1" x14ac:dyDescent="0.2">
      <c r="A60" s="365" t="s">
        <v>559</v>
      </c>
      <c r="B60" s="366" t="s">
        <v>560</v>
      </c>
      <c r="C60" s="367">
        <v>0</v>
      </c>
      <c r="D60" s="631">
        <v>7200000</v>
      </c>
      <c r="E60" s="629">
        <v>0</v>
      </c>
      <c r="F60" s="423">
        <v>100</v>
      </c>
      <c r="G60" s="369">
        <v>7200000</v>
      </c>
      <c r="H60" s="418"/>
    </row>
    <row r="61" spans="1:10" ht="20.100000000000001" customHeight="1" x14ac:dyDescent="0.2">
      <c r="A61" s="365" t="s">
        <v>416</v>
      </c>
      <c r="B61" s="366" t="s">
        <v>417</v>
      </c>
      <c r="C61" s="367">
        <v>200000</v>
      </c>
      <c r="D61" s="631">
        <v>300000</v>
      </c>
      <c r="E61" s="629">
        <v>0</v>
      </c>
      <c r="F61" s="423">
        <v>100</v>
      </c>
      <c r="G61" s="369">
        <v>300000</v>
      </c>
      <c r="H61" s="419"/>
    </row>
    <row r="62" spans="1:10" ht="20.100000000000001" customHeight="1" x14ac:dyDescent="0.2">
      <c r="A62" s="365" t="s">
        <v>418</v>
      </c>
      <c r="B62" s="366" t="s">
        <v>419</v>
      </c>
      <c r="C62" s="367">
        <v>320000</v>
      </c>
      <c r="D62" s="631">
        <v>19866013</v>
      </c>
      <c r="E62" s="629">
        <v>0</v>
      </c>
      <c r="F62" s="423">
        <v>100</v>
      </c>
      <c r="G62" s="369">
        <v>19866013</v>
      </c>
      <c r="H62" s="419"/>
      <c r="J62" s="116"/>
    </row>
    <row r="63" spans="1:10" ht="20.100000000000001" customHeight="1" x14ac:dyDescent="0.2">
      <c r="A63" s="365" t="s">
        <v>420</v>
      </c>
      <c r="B63" s="366" t="s">
        <v>561</v>
      </c>
      <c r="C63" s="367">
        <v>1832400</v>
      </c>
      <c r="D63" s="631">
        <v>7142823</v>
      </c>
      <c r="E63" s="629">
        <v>0</v>
      </c>
      <c r="F63" s="423">
        <v>100</v>
      </c>
      <c r="G63" s="369">
        <v>7142823</v>
      </c>
      <c r="H63" s="419"/>
    </row>
    <row r="64" spans="1:10" ht="20.100000000000001" customHeight="1" x14ac:dyDescent="0.2">
      <c r="A64" s="365" t="s">
        <v>421</v>
      </c>
      <c r="B64" s="366" t="s">
        <v>422</v>
      </c>
      <c r="C64" s="367">
        <v>0</v>
      </c>
      <c r="D64" s="631">
        <v>112344547</v>
      </c>
      <c r="E64" s="629">
        <v>0</v>
      </c>
      <c r="F64" s="423">
        <v>100</v>
      </c>
      <c r="G64" s="369">
        <v>112344547</v>
      </c>
      <c r="H64" s="419"/>
    </row>
    <row r="65" spans="1:8" ht="20.100000000000001" customHeight="1" x14ac:dyDescent="0.2">
      <c r="A65" s="365" t="s">
        <v>683</v>
      </c>
      <c r="B65" s="366" t="s">
        <v>684</v>
      </c>
      <c r="C65" s="367">
        <v>0</v>
      </c>
      <c r="D65" s="631">
        <v>67299</v>
      </c>
      <c r="E65" s="629">
        <v>0</v>
      </c>
      <c r="F65" s="423">
        <v>100</v>
      </c>
      <c r="G65" s="369">
        <v>67299</v>
      </c>
      <c r="H65" s="419"/>
    </row>
    <row r="66" spans="1:8" ht="20.100000000000001" customHeight="1" x14ac:dyDescent="0.2">
      <c r="A66" s="365" t="s">
        <v>437</v>
      </c>
      <c r="B66" s="366" t="s">
        <v>438</v>
      </c>
      <c r="C66" s="367">
        <v>6846623</v>
      </c>
      <c r="D66" s="631">
        <v>6846623</v>
      </c>
      <c r="E66" s="629">
        <v>0</v>
      </c>
      <c r="F66" s="423">
        <v>100</v>
      </c>
      <c r="G66" s="369">
        <v>6846623</v>
      </c>
      <c r="H66" s="419"/>
    </row>
    <row r="67" spans="1:8" ht="20.100000000000001" customHeight="1" thickBot="1" x14ac:dyDescent="0.25">
      <c r="A67" s="370" t="s">
        <v>423</v>
      </c>
      <c r="B67" s="371" t="s">
        <v>502</v>
      </c>
      <c r="C67" s="394">
        <v>1848588</v>
      </c>
      <c r="D67" s="632">
        <v>40333941</v>
      </c>
      <c r="E67" s="629">
        <v>0</v>
      </c>
      <c r="F67" s="423">
        <v>100</v>
      </c>
      <c r="G67" s="373">
        <v>40333941</v>
      </c>
      <c r="H67" s="419"/>
    </row>
    <row r="68" spans="1:8" ht="24.95" customHeight="1" thickBot="1" x14ac:dyDescent="0.25">
      <c r="A68" s="948" t="s">
        <v>562</v>
      </c>
      <c r="B68" s="948"/>
      <c r="C68" s="628">
        <f>SUM(C59:C67)</f>
        <v>17617611</v>
      </c>
      <c r="D68" s="628">
        <f t="shared" ref="D68:E68" si="3">SUM(D59:D67)</f>
        <v>200671246</v>
      </c>
      <c r="E68" s="628">
        <f t="shared" si="3"/>
        <v>0</v>
      </c>
      <c r="F68" s="424">
        <f>G68/D68*100</f>
        <v>100</v>
      </c>
      <c r="G68" s="410">
        <f>SUM(G59:G67)</f>
        <v>200671246</v>
      </c>
      <c r="H68" s="419"/>
    </row>
    <row r="69" spans="1:8" ht="24.95" customHeight="1" x14ac:dyDescent="0.2">
      <c r="A69" s="808" t="s">
        <v>446</v>
      </c>
      <c r="B69" s="809" t="s">
        <v>447</v>
      </c>
      <c r="C69" s="810">
        <v>0</v>
      </c>
      <c r="D69" s="811">
        <v>0</v>
      </c>
      <c r="E69" s="811">
        <v>0</v>
      </c>
      <c r="F69" s="812"/>
      <c r="G69" s="813">
        <v>0</v>
      </c>
      <c r="H69" s="419"/>
    </row>
    <row r="70" spans="1:8" ht="24.95" customHeight="1" x14ac:dyDescent="0.2">
      <c r="A70" s="802" t="s">
        <v>685</v>
      </c>
      <c r="B70" s="803" t="s">
        <v>686</v>
      </c>
      <c r="C70" s="804"/>
      <c r="D70" s="805">
        <v>500000</v>
      </c>
      <c r="E70" s="805">
        <v>0</v>
      </c>
      <c r="F70" s="806"/>
      <c r="G70" s="807">
        <v>500000</v>
      </c>
      <c r="H70" s="419"/>
    </row>
    <row r="71" spans="1:8" ht="24.95" customHeight="1" x14ac:dyDescent="0.2">
      <c r="A71" s="791" t="s">
        <v>430</v>
      </c>
      <c r="B71" s="789" t="s">
        <v>431</v>
      </c>
      <c r="C71" s="638">
        <v>7625248</v>
      </c>
      <c r="D71" s="637">
        <v>7894296</v>
      </c>
      <c r="E71" s="637">
        <v>0</v>
      </c>
      <c r="F71" s="799">
        <v>100</v>
      </c>
      <c r="G71" s="794">
        <v>7894296</v>
      </c>
      <c r="H71" s="419"/>
    </row>
    <row r="72" spans="1:8" ht="24.95" customHeight="1" x14ac:dyDescent="0.2">
      <c r="A72" s="791" t="s">
        <v>432</v>
      </c>
      <c r="B72" s="789" t="s">
        <v>433</v>
      </c>
      <c r="C72" s="638">
        <v>162999400</v>
      </c>
      <c r="D72" s="786">
        <v>162839832</v>
      </c>
      <c r="E72" s="637">
        <v>0</v>
      </c>
      <c r="F72" s="799">
        <v>100</v>
      </c>
      <c r="G72" s="795">
        <v>162839832</v>
      </c>
      <c r="H72" s="419"/>
    </row>
    <row r="73" spans="1:8" ht="24.95" customHeight="1" thickBot="1" x14ac:dyDescent="0.25">
      <c r="A73" s="950" t="s">
        <v>412</v>
      </c>
      <c r="B73" s="788" t="s">
        <v>563</v>
      </c>
      <c r="C73" s="638">
        <v>4174703</v>
      </c>
      <c r="D73" s="787">
        <v>64532365</v>
      </c>
      <c r="E73" s="637">
        <v>4364084</v>
      </c>
      <c r="F73" s="790">
        <v>106.76262833386008</v>
      </c>
      <c r="G73" s="796">
        <v>68896449</v>
      </c>
      <c r="H73" s="419"/>
    </row>
    <row r="74" spans="1:8" ht="20.25" customHeight="1" thickBot="1" x14ac:dyDescent="0.25">
      <c r="A74" s="951"/>
      <c r="B74" s="425" t="s">
        <v>564</v>
      </c>
      <c r="C74" s="638">
        <v>73034234</v>
      </c>
      <c r="D74" s="787">
        <v>48529410</v>
      </c>
      <c r="E74" s="637">
        <v>0</v>
      </c>
      <c r="F74" s="426">
        <v>100</v>
      </c>
      <c r="G74" s="797">
        <v>48529410</v>
      </c>
      <c r="H74" s="419"/>
    </row>
    <row r="75" spans="1:8" ht="20.25" customHeight="1" thickBot="1" x14ac:dyDescent="0.25">
      <c r="A75" s="951"/>
      <c r="B75" s="427" t="s">
        <v>413</v>
      </c>
      <c r="C75" s="792">
        <v>0</v>
      </c>
      <c r="D75" s="639"/>
      <c r="E75" s="793">
        <v>0</v>
      </c>
      <c r="F75" s="800"/>
      <c r="G75" s="798">
        <v>0</v>
      </c>
      <c r="H75" s="419"/>
    </row>
    <row r="76" spans="1:8" ht="22.5" customHeight="1" thickBot="1" x14ac:dyDescent="0.3">
      <c r="A76" s="952" t="s">
        <v>148</v>
      </c>
      <c r="B76" s="952"/>
      <c r="C76" s="656">
        <f>C19+C22+C48+C52+C58+C68+C69+C71+C72+C73+C74+C75</f>
        <v>404275656</v>
      </c>
      <c r="D76" s="657">
        <f>D19+D22+D48+D52+D58+D68+D69+D71+D72+D73+D74+D75+D70</f>
        <v>640085644</v>
      </c>
      <c r="E76" s="657">
        <f>E19+E22+E48+E52+E58+E68+E69+E71+E72+E73+E74+E75</f>
        <v>4560384</v>
      </c>
      <c r="F76" s="658">
        <f>G76/D76*100</f>
        <v>100.71246465886993</v>
      </c>
      <c r="G76" s="313">
        <f>G74+G73+G72+G71+G68+G58+G52+G48+G22+G19+G70</f>
        <v>644646028</v>
      </c>
      <c r="H76" s="419"/>
    </row>
    <row r="79" spans="1:8" x14ac:dyDescent="0.2">
      <c r="B79" s="121"/>
      <c r="C79" s="403"/>
      <c r="D79" s="403"/>
      <c r="E79" s="403"/>
      <c r="F79" s="403"/>
      <c r="G79" s="403"/>
    </row>
  </sheetData>
  <mergeCells count="15">
    <mergeCell ref="A52:B52"/>
    <mergeCell ref="A58:B58"/>
    <mergeCell ref="A73:A75"/>
    <mergeCell ref="A76:B76"/>
    <mergeCell ref="A2:G2"/>
    <mergeCell ref="A3:G3"/>
    <mergeCell ref="A5:G5"/>
    <mergeCell ref="A6:A7"/>
    <mergeCell ref="B6:B7"/>
    <mergeCell ref="C6:F6"/>
    <mergeCell ref="G6:G7"/>
    <mergeCell ref="A19:B19"/>
    <mergeCell ref="A22:B22"/>
    <mergeCell ref="A48:B48"/>
    <mergeCell ref="A68:B68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E11"/>
  <sheetViews>
    <sheetView zoomScaleNormal="100" workbookViewId="0">
      <selection activeCell="H23" sqref="H23"/>
    </sheetView>
  </sheetViews>
  <sheetFormatPr defaultRowHeight="12.75" x14ac:dyDescent="0.2"/>
  <cols>
    <col min="1" max="1" width="42.28515625" customWidth="1"/>
    <col min="3" max="3" width="8.85546875" customWidth="1"/>
    <col min="5" max="5" width="33.7109375" customWidth="1"/>
  </cols>
  <sheetData>
    <row r="1" spans="1:5" ht="15" x14ac:dyDescent="0.2">
      <c r="A1" s="1062"/>
      <c r="B1" s="1062"/>
      <c r="C1" s="1062"/>
      <c r="D1" s="1062"/>
      <c r="E1" s="12"/>
    </row>
    <row r="2" spans="1:5" ht="15" customHeight="1" x14ac:dyDescent="0.2">
      <c r="A2" s="1062" t="s">
        <v>676</v>
      </c>
      <c r="B2" s="1062"/>
      <c r="C2" s="1062"/>
      <c r="D2" s="1062"/>
      <c r="E2" s="1062"/>
    </row>
    <row r="3" spans="1:5" ht="15.75" x14ac:dyDescent="0.25">
      <c r="A3" s="11"/>
      <c r="B3" s="690" t="s">
        <v>678</v>
      </c>
      <c r="C3" s="11"/>
      <c r="D3" s="11"/>
      <c r="E3" s="11"/>
    </row>
    <row r="4" spans="1:5" ht="42" customHeight="1" x14ac:dyDescent="0.2">
      <c r="A4" s="1168" t="s">
        <v>615</v>
      </c>
      <c r="B4" s="1168"/>
      <c r="C4" s="1168"/>
      <c r="D4" s="1168"/>
      <c r="E4" s="1168"/>
    </row>
    <row r="5" spans="1:5" ht="15" thickBot="1" x14ac:dyDescent="0.25">
      <c r="A5" s="83"/>
      <c r="B5" s="83"/>
      <c r="C5" s="84"/>
      <c r="D5" s="85"/>
    </row>
    <row r="6" spans="1:5" ht="19.5" thickBot="1" x14ac:dyDescent="0.35">
      <c r="A6" s="1156" t="s">
        <v>646</v>
      </c>
      <c r="B6" s="1157"/>
      <c r="C6" s="1157"/>
      <c r="D6" s="1158" t="s">
        <v>647</v>
      </c>
      <c r="E6" s="1159"/>
    </row>
    <row r="7" spans="1:5" ht="15.75" x14ac:dyDescent="0.2">
      <c r="A7" s="1160" t="s">
        <v>243</v>
      </c>
      <c r="B7" s="1161"/>
      <c r="C7" s="1161"/>
      <c r="D7" s="1162" t="s">
        <v>648</v>
      </c>
      <c r="E7" s="1163"/>
    </row>
    <row r="8" spans="1:5" ht="15.75" x14ac:dyDescent="0.25">
      <c r="A8" s="1169" t="s">
        <v>231</v>
      </c>
      <c r="B8" s="1170"/>
      <c r="C8" s="1171"/>
      <c r="D8" s="1175" t="s">
        <v>706</v>
      </c>
      <c r="E8" s="1176"/>
    </row>
    <row r="9" spans="1:5" ht="15.75" x14ac:dyDescent="0.25">
      <c r="A9" s="1172"/>
      <c r="B9" s="1173"/>
      <c r="C9" s="1174"/>
      <c r="D9" s="1175" t="s">
        <v>649</v>
      </c>
      <c r="E9" s="1176"/>
    </row>
    <row r="10" spans="1:5" ht="15.75" x14ac:dyDescent="0.2">
      <c r="A10" s="1177" t="s">
        <v>241</v>
      </c>
      <c r="B10" s="1178"/>
      <c r="C10" s="1178"/>
      <c r="D10" s="1179" t="s">
        <v>707</v>
      </c>
      <c r="E10" s="1180"/>
    </row>
    <row r="11" spans="1:5" ht="16.5" thickBot="1" x14ac:dyDescent="0.25">
      <c r="A11" s="1164" t="s">
        <v>650</v>
      </c>
      <c r="B11" s="1165"/>
      <c r="C11" s="1165"/>
      <c r="D11" s="1166" t="s">
        <v>708</v>
      </c>
      <c r="E11" s="1167"/>
    </row>
  </sheetData>
  <mergeCells count="14">
    <mergeCell ref="A11:C11"/>
    <mergeCell ref="D11:E11"/>
    <mergeCell ref="A4:E4"/>
    <mergeCell ref="A2:E2"/>
    <mergeCell ref="A8:C9"/>
    <mergeCell ref="D8:E8"/>
    <mergeCell ref="D9:E9"/>
    <mergeCell ref="A10:C10"/>
    <mergeCell ref="D10:E10"/>
    <mergeCell ref="A1:D1"/>
    <mergeCell ref="A6:C6"/>
    <mergeCell ref="D6:E6"/>
    <mergeCell ref="A7:C7"/>
    <mergeCell ref="D7:E7"/>
  </mergeCells>
  <pageMargins left="0.98425196850393704" right="0.59055118110236227" top="0.59055118110236227" bottom="0.59055118110236227" header="0.31496062992125984" footer="0.31496062992125984"/>
  <pageSetup paperSize="9" scale="8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35F5-C13E-42B5-B7C8-C1A5A2875B24}">
  <sheetPr>
    <tabColor rgb="FF00B050"/>
    <pageSetUpPr fitToPage="1"/>
  </sheetPr>
  <dimension ref="A1:F24"/>
  <sheetViews>
    <sheetView workbookViewId="0">
      <selection activeCell="J16" sqref="J16"/>
    </sheetView>
  </sheetViews>
  <sheetFormatPr defaultRowHeight="12.75" x14ac:dyDescent="0.2"/>
  <cols>
    <col min="2" max="2" width="66" bestFit="1" customWidth="1"/>
    <col min="3" max="3" width="11.28515625" bestFit="1" customWidth="1"/>
  </cols>
  <sheetData>
    <row r="1" spans="1:6" ht="15" x14ac:dyDescent="0.2">
      <c r="A1" s="1062" t="s">
        <v>677</v>
      </c>
      <c r="B1" s="1062"/>
      <c r="C1" s="1062"/>
      <c r="D1" s="1062"/>
      <c r="E1" s="1062"/>
    </row>
    <row r="2" spans="1:6" ht="15.75" x14ac:dyDescent="0.25">
      <c r="B2" s="695" t="s">
        <v>678</v>
      </c>
      <c r="C2" s="667"/>
      <c r="D2" s="667"/>
      <c r="E2" s="667"/>
    </row>
    <row r="5" spans="1:6" ht="14.25" customHeight="1" x14ac:dyDescent="0.2">
      <c r="A5" s="1168" t="s">
        <v>645</v>
      </c>
      <c r="B5" s="1168"/>
      <c r="C5" s="1168"/>
      <c r="D5" s="1168"/>
      <c r="E5" s="1168"/>
    </row>
    <row r="6" spans="1:6" ht="15" thickBot="1" x14ac:dyDescent="0.25">
      <c r="B6" s="83"/>
      <c r="C6" s="83"/>
      <c r="D6" s="84"/>
      <c r="F6" s="85" t="s">
        <v>10</v>
      </c>
    </row>
    <row r="7" spans="1:6" ht="16.5" thickBot="1" x14ac:dyDescent="0.3">
      <c r="A7" s="672"/>
      <c r="B7" s="673" t="s">
        <v>8</v>
      </c>
      <c r="C7" s="673">
        <v>2021</v>
      </c>
      <c r="D7" s="673">
        <v>2022</v>
      </c>
      <c r="E7" s="673">
        <v>2023</v>
      </c>
      <c r="F7" s="673">
        <v>2024</v>
      </c>
    </row>
    <row r="8" spans="1:6" ht="15.75" x14ac:dyDescent="0.25">
      <c r="A8" s="674" t="s">
        <v>14</v>
      </c>
      <c r="B8" s="675" t="s">
        <v>616</v>
      </c>
      <c r="C8" s="676">
        <f t="shared" ref="C8" si="0">C9+C10+C11+C12+C13+C14</f>
        <v>51395.096999999994</v>
      </c>
      <c r="D8" s="676">
        <v>50900</v>
      </c>
      <c r="E8" s="839">
        <v>51300</v>
      </c>
      <c r="F8" s="832">
        <v>52300</v>
      </c>
    </row>
    <row r="9" spans="1:6" ht="15.75" x14ac:dyDescent="0.25">
      <c r="A9" s="677" t="s">
        <v>617</v>
      </c>
      <c r="B9" s="678" t="s">
        <v>618</v>
      </c>
      <c r="C9" s="679">
        <f>SUM('Önk.bev.'!G21:G24)/1000</f>
        <v>50734.7</v>
      </c>
      <c r="D9" s="679">
        <v>50600</v>
      </c>
      <c r="E9" s="679">
        <v>51000</v>
      </c>
      <c r="F9" s="833">
        <v>52000</v>
      </c>
    </row>
    <row r="10" spans="1:6" ht="31.5" x14ac:dyDescent="0.25">
      <c r="A10" s="677" t="s">
        <v>619</v>
      </c>
      <c r="B10" s="678" t="s">
        <v>620</v>
      </c>
      <c r="C10" s="680"/>
      <c r="D10" s="680"/>
      <c r="E10" s="680"/>
      <c r="F10" s="834"/>
    </row>
    <row r="11" spans="1:6" ht="15.75" x14ac:dyDescent="0.25">
      <c r="A11" s="677" t="s">
        <v>621</v>
      </c>
      <c r="B11" s="678" t="s">
        <v>622</v>
      </c>
      <c r="C11" s="680"/>
      <c r="D11" s="680"/>
      <c r="E11" s="680"/>
      <c r="F11" s="834"/>
    </row>
    <row r="12" spans="1:6" ht="31.5" x14ac:dyDescent="0.25">
      <c r="A12" s="677" t="s">
        <v>623</v>
      </c>
      <c r="B12" s="678" t="s">
        <v>624</v>
      </c>
      <c r="C12" s="680"/>
      <c r="D12" s="680"/>
      <c r="E12" s="680"/>
      <c r="F12" s="834"/>
    </row>
    <row r="13" spans="1:6" ht="15.75" x14ac:dyDescent="0.25">
      <c r="A13" s="677" t="s">
        <v>625</v>
      </c>
      <c r="B13" s="678" t="s">
        <v>626</v>
      </c>
      <c r="C13" s="679">
        <f>SUM('Önk.bev.'!G28/1000)</f>
        <v>660.39700000000005</v>
      </c>
      <c r="D13" s="679">
        <v>300</v>
      </c>
      <c r="E13" s="679">
        <v>300</v>
      </c>
      <c r="F13" s="833">
        <v>300</v>
      </c>
    </row>
    <row r="14" spans="1:6" ht="15.75" x14ac:dyDescent="0.25">
      <c r="A14" s="677" t="s">
        <v>627</v>
      </c>
      <c r="B14" s="678" t="s">
        <v>628</v>
      </c>
      <c r="C14" s="679"/>
      <c r="D14" s="679"/>
      <c r="E14" s="679"/>
      <c r="F14" s="833"/>
    </row>
    <row r="15" spans="1:6" ht="15.75" x14ac:dyDescent="0.25">
      <c r="A15" s="681" t="s">
        <v>31</v>
      </c>
      <c r="B15" s="682" t="s">
        <v>629</v>
      </c>
      <c r="C15" s="679"/>
      <c r="D15" s="679"/>
      <c r="E15" s="679"/>
      <c r="F15" s="833"/>
    </row>
    <row r="16" spans="1:6" ht="15.75" x14ac:dyDescent="0.25">
      <c r="A16" s="681" t="s">
        <v>32</v>
      </c>
      <c r="B16" s="683" t="s">
        <v>630</v>
      </c>
      <c r="C16" s="684">
        <f>C17+C18+C19+C20+C21+C22+C23</f>
        <v>0</v>
      </c>
      <c r="D16" s="684">
        <f t="shared" ref="D16" si="1">D17+D18+D19+D20+D21+D22+D23</f>
        <v>0</v>
      </c>
      <c r="E16" s="684">
        <v>0</v>
      </c>
      <c r="F16" s="835">
        <v>0</v>
      </c>
    </row>
    <row r="17" spans="1:6" ht="15.75" x14ac:dyDescent="0.25">
      <c r="A17" s="677" t="s">
        <v>631</v>
      </c>
      <c r="B17" s="678" t="s">
        <v>632</v>
      </c>
      <c r="C17" s="685">
        <v>0</v>
      </c>
      <c r="D17" s="685">
        <v>0</v>
      </c>
      <c r="E17" s="685">
        <v>0</v>
      </c>
      <c r="F17" s="836">
        <v>0</v>
      </c>
    </row>
    <row r="18" spans="1:6" ht="15.75" x14ac:dyDescent="0.25">
      <c r="A18" s="677" t="s">
        <v>633</v>
      </c>
      <c r="B18" s="686" t="s">
        <v>634</v>
      </c>
      <c r="C18" s="685">
        <v>0</v>
      </c>
      <c r="D18" s="685">
        <v>0</v>
      </c>
      <c r="E18" s="685">
        <v>0</v>
      </c>
      <c r="F18" s="836">
        <v>0</v>
      </c>
    </row>
    <row r="19" spans="1:6" ht="15.75" x14ac:dyDescent="0.25">
      <c r="A19" s="677" t="s">
        <v>635</v>
      </c>
      <c r="B19" s="678" t="s">
        <v>636</v>
      </c>
      <c r="C19" s="685">
        <v>0</v>
      </c>
      <c r="D19" s="685">
        <v>0</v>
      </c>
      <c r="E19" s="685">
        <v>0</v>
      </c>
      <c r="F19" s="836">
        <v>0</v>
      </c>
    </row>
    <row r="20" spans="1:6" ht="15.75" x14ac:dyDescent="0.25">
      <c r="A20" s="677" t="s">
        <v>637</v>
      </c>
      <c r="B20" s="687" t="s">
        <v>638</v>
      </c>
      <c r="C20" s="687">
        <v>0</v>
      </c>
      <c r="D20" s="687">
        <v>0</v>
      </c>
      <c r="E20" s="687">
        <v>0</v>
      </c>
      <c r="F20" s="837">
        <v>0</v>
      </c>
    </row>
    <row r="21" spans="1:6" ht="15.75" x14ac:dyDescent="0.25">
      <c r="A21" s="677" t="s">
        <v>639</v>
      </c>
      <c r="B21" s="687" t="s">
        <v>640</v>
      </c>
      <c r="C21" s="687">
        <v>0</v>
      </c>
      <c r="D21" s="687">
        <v>0</v>
      </c>
      <c r="E21" s="687">
        <v>0</v>
      </c>
      <c r="F21" s="837">
        <v>0</v>
      </c>
    </row>
    <row r="22" spans="1:6" ht="15.75" x14ac:dyDescent="0.25">
      <c r="A22" s="677" t="s">
        <v>641</v>
      </c>
      <c r="B22" s="687" t="s">
        <v>642</v>
      </c>
      <c r="C22" s="687">
        <v>0</v>
      </c>
      <c r="D22" s="687">
        <v>0</v>
      </c>
      <c r="E22" s="687">
        <v>0</v>
      </c>
      <c r="F22" s="837">
        <v>0</v>
      </c>
    </row>
    <row r="23" spans="1:6" ht="16.5" thickBot="1" x14ac:dyDescent="0.3">
      <c r="A23" s="688" t="s">
        <v>643</v>
      </c>
      <c r="B23" s="689" t="s">
        <v>644</v>
      </c>
      <c r="C23" s="689">
        <v>0</v>
      </c>
      <c r="D23" s="689">
        <v>0</v>
      </c>
      <c r="E23" s="689">
        <v>0</v>
      </c>
      <c r="F23" s="838">
        <v>0</v>
      </c>
    </row>
    <row r="24" spans="1:6" x14ac:dyDescent="0.2">
      <c r="A24" s="86"/>
    </row>
  </sheetData>
  <mergeCells count="2">
    <mergeCell ref="A1:E1"/>
    <mergeCell ref="A5:E5"/>
  </mergeCells>
  <pageMargins left="0.98425196850393704" right="0.59055118110236227" top="0.59055118110236227" bottom="0.59055118110236227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zoomScaleNormal="100" workbookViewId="0">
      <selection activeCell="K26" sqref="K26"/>
    </sheetView>
  </sheetViews>
  <sheetFormatPr defaultRowHeight="12.75" x14ac:dyDescent="0.2"/>
  <cols>
    <col min="1" max="1" width="12.28515625" customWidth="1"/>
    <col min="2" max="2" width="37.28515625" customWidth="1"/>
    <col min="3" max="3" width="14.28515625" customWidth="1"/>
    <col min="4" max="4" width="11.85546875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5"/>
      <c r="G1" s="5"/>
    </row>
    <row r="2" spans="1:7" x14ac:dyDescent="0.2">
      <c r="A2" s="939" t="s">
        <v>678</v>
      </c>
      <c r="B2" s="939"/>
      <c r="C2" s="939"/>
      <c r="D2" s="939"/>
      <c r="E2" s="939"/>
      <c r="F2" s="939"/>
      <c r="G2" s="939"/>
    </row>
    <row r="3" spans="1:7" ht="15.75" x14ac:dyDescent="0.25">
      <c r="A3" s="940" t="s">
        <v>241</v>
      </c>
      <c r="B3" s="940"/>
      <c r="C3" s="940"/>
      <c r="D3" s="940"/>
      <c r="E3" s="940"/>
      <c r="F3" s="940"/>
      <c r="G3" s="940"/>
    </row>
    <row r="4" spans="1:7" ht="13.5" thickBot="1" x14ac:dyDescent="0.25">
      <c r="G4" s="122" t="s">
        <v>324</v>
      </c>
    </row>
    <row r="5" spans="1:7" ht="15.75" x14ac:dyDescent="0.25">
      <c r="A5" s="968" t="s">
        <v>454</v>
      </c>
      <c r="B5" s="969"/>
      <c r="C5" s="969"/>
      <c r="D5" s="969"/>
      <c r="E5" s="969"/>
      <c r="F5" s="969"/>
      <c r="G5" s="970"/>
    </row>
    <row r="6" spans="1:7" ht="14.25" x14ac:dyDescent="0.2">
      <c r="A6" s="964" t="s">
        <v>326</v>
      </c>
      <c r="B6" s="966" t="s">
        <v>327</v>
      </c>
      <c r="C6" s="971">
        <v>2021</v>
      </c>
      <c r="D6" s="972"/>
      <c r="E6" s="972"/>
      <c r="F6" s="973"/>
      <c r="G6" s="428">
        <v>2021</v>
      </c>
    </row>
    <row r="7" spans="1:7" ht="13.5" thickBot="1" x14ac:dyDescent="0.25">
      <c r="A7" s="965"/>
      <c r="B7" s="967"/>
      <c r="C7" s="772" t="s">
        <v>455</v>
      </c>
      <c r="D7" s="772" t="s">
        <v>504</v>
      </c>
      <c r="E7" s="430" t="s">
        <v>507</v>
      </c>
      <c r="F7" s="772" t="s">
        <v>329</v>
      </c>
      <c r="G7" s="773" t="s">
        <v>654</v>
      </c>
    </row>
    <row r="8" spans="1:7" ht="24" x14ac:dyDescent="0.2">
      <c r="A8" s="125" t="s">
        <v>357</v>
      </c>
      <c r="B8" s="126" t="s">
        <v>358</v>
      </c>
      <c r="C8" s="384">
        <v>3994240</v>
      </c>
      <c r="D8" s="777">
        <v>3994239</v>
      </c>
      <c r="E8" s="626">
        <v>0</v>
      </c>
      <c r="F8" s="127">
        <v>100</v>
      </c>
      <c r="G8" s="128">
        <v>3994239</v>
      </c>
    </row>
    <row r="9" spans="1:7" x14ac:dyDescent="0.2">
      <c r="A9" s="974" t="s">
        <v>456</v>
      </c>
      <c r="B9" s="435" t="s">
        <v>457</v>
      </c>
      <c r="C9" s="129">
        <v>75196750</v>
      </c>
      <c r="D9" s="129">
        <v>75413160</v>
      </c>
      <c r="E9" s="626">
        <v>0</v>
      </c>
      <c r="F9" s="127">
        <v>100</v>
      </c>
      <c r="G9" s="130">
        <v>75413160</v>
      </c>
    </row>
    <row r="10" spans="1:7" x14ac:dyDescent="0.2">
      <c r="A10" s="975"/>
      <c r="B10" s="436" t="s">
        <v>458</v>
      </c>
      <c r="C10" s="412">
        <v>69696750</v>
      </c>
      <c r="D10" s="627">
        <v>69913160</v>
      </c>
      <c r="E10" s="626">
        <v>0</v>
      </c>
      <c r="F10" s="131">
        <v>100</v>
      </c>
      <c r="G10" s="437">
        <v>69913160</v>
      </c>
    </row>
    <row r="11" spans="1:7" ht="13.5" thickBot="1" x14ac:dyDescent="0.25">
      <c r="A11" s="975"/>
      <c r="B11" s="439" t="s">
        <v>459</v>
      </c>
      <c r="C11" s="625">
        <v>5500000</v>
      </c>
      <c r="D11" s="778">
        <v>5500000</v>
      </c>
      <c r="E11" s="626">
        <v>0</v>
      </c>
      <c r="F11" s="131">
        <v>100</v>
      </c>
      <c r="G11" s="438">
        <v>5500000</v>
      </c>
    </row>
    <row r="12" spans="1:7" ht="16.5" thickBot="1" x14ac:dyDescent="0.3">
      <c r="A12" s="962" t="s">
        <v>77</v>
      </c>
      <c r="B12" s="963"/>
      <c r="C12" s="769">
        <f>SUM(C8:C9)</f>
        <v>79190990</v>
      </c>
      <c r="D12" s="769">
        <f t="shared" ref="D12:E12" si="0">SUM(D8:D9)</f>
        <v>79407399</v>
      </c>
      <c r="E12" s="769">
        <f t="shared" si="0"/>
        <v>0</v>
      </c>
      <c r="F12" s="770">
        <f>G12/D12*100</f>
        <v>100</v>
      </c>
      <c r="G12" s="771">
        <f>SUM(G8:G9)</f>
        <v>79407399</v>
      </c>
    </row>
    <row r="13" spans="1:7" ht="15.75" x14ac:dyDescent="0.25">
      <c r="A13" s="977" t="s">
        <v>460</v>
      </c>
      <c r="B13" s="978"/>
      <c r="C13" s="978"/>
      <c r="D13" s="978"/>
      <c r="E13" s="978"/>
      <c r="F13" s="978"/>
      <c r="G13" s="979"/>
    </row>
    <row r="14" spans="1:7" ht="14.25" x14ac:dyDescent="0.2">
      <c r="A14" s="964" t="s">
        <v>326</v>
      </c>
      <c r="B14" s="966" t="s">
        <v>327</v>
      </c>
      <c r="C14" s="971">
        <v>2021</v>
      </c>
      <c r="D14" s="972"/>
      <c r="E14" s="972"/>
      <c r="F14" s="973"/>
      <c r="G14" s="428">
        <v>2021</v>
      </c>
    </row>
    <row r="15" spans="1:7" ht="13.5" thickBot="1" x14ac:dyDescent="0.25">
      <c r="A15" s="965"/>
      <c r="B15" s="976"/>
      <c r="C15" s="429" t="s">
        <v>455</v>
      </c>
      <c r="D15" s="429" t="s">
        <v>504</v>
      </c>
      <c r="E15" s="430" t="s">
        <v>507</v>
      </c>
      <c r="F15" s="429" t="s">
        <v>329</v>
      </c>
      <c r="G15" s="691" t="s">
        <v>654</v>
      </c>
    </row>
    <row r="16" spans="1:7" ht="24" x14ac:dyDescent="0.2">
      <c r="A16" s="764" t="s">
        <v>332</v>
      </c>
      <c r="B16" s="765" t="s">
        <v>461</v>
      </c>
      <c r="C16" s="757">
        <v>5500000</v>
      </c>
      <c r="D16" s="757">
        <v>5500000</v>
      </c>
      <c r="E16" s="766">
        <v>0</v>
      </c>
      <c r="F16" s="767">
        <v>100</v>
      </c>
      <c r="G16" s="768">
        <v>5500000</v>
      </c>
    </row>
    <row r="17" spans="1:7" ht="24" x14ac:dyDescent="0.2">
      <c r="A17" s="382" t="s">
        <v>462</v>
      </c>
      <c r="B17" s="433" t="s">
        <v>463</v>
      </c>
      <c r="C17" s="384">
        <v>0</v>
      </c>
      <c r="D17" s="384">
        <v>31564</v>
      </c>
      <c r="E17" s="478">
        <v>0</v>
      </c>
      <c r="F17" s="127">
        <v>100</v>
      </c>
      <c r="G17" s="133">
        <v>31564</v>
      </c>
    </row>
    <row r="18" spans="1:7" x14ac:dyDescent="0.2">
      <c r="A18" s="125" t="s">
        <v>464</v>
      </c>
      <c r="B18" s="126" t="s">
        <v>465</v>
      </c>
      <c r="C18" s="384">
        <v>5010</v>
      </c>
      <c r="D18" s="753">
        <v>40000</v>
      </c>
      <c r="E18" s="478">
        <v>-840</v>
      </c>
      <c r="F18" s="127">
        <v>97.899999999999991</v>
      </c>
      <c r="G18" s="133">
        <v>39160</v>
      </c>
    </row>
    <row r="19" spans="1:7" ht="13.5" thickBot="1" x14ac:dyDescent="0.25">
      <c r="A19" s="779" t="s">
        <v>464</v>
      </c>
      <c r="B19" s="780" t="s">
        <v>465</v>
      </c>
      <c r="C19" s="781">
        <v>4000</v>
      </c>
      <c r="D19" s="785">
        <v>4472</v>
      </c>
      <c r="E19" s="782">
        <v>871</v>
      </c>
      <c r="F19" s="783">
        <v>119.4767441860465</v>
      </c>
      <c r="G19" s="784">
        <v>5343</v>
      </c>
    </row>
    <row r="20" spans="1:7" ht="16.5" thickBot="1" x14ac:dyDescent="0.3">
      <c r="A20" s="962" t="s">
        <v>77</v>
      </c>
      <c r="B20" s="963"/>
      <c r="C20" s="769">
        <f>SUM(C16:C19)</f>
        <v>5509010</v>
      </c>
      <c r="D20" s="769">
        <f>SUM(D16:D19)</f>
        <v>5576036</v>
      </c>
      <c r="E20" s="769">
        <f>SUM(E16:E19)</f>
        <v>31</v>
      </c>
      <c r="F20" s="770">
        <v>119.4767441860465</v>
      </c>
      <c r="G20" s="771">
        <f>SUM(G16:G19)</f>
        <v>5576067</v>
      </c>
    </row>
    <row r="21" spans="1:7" ht="15.75" x14ac:dyDescent="0.25">
      <c r="A21" s="968" t="s">
        <v>466</v>
      </c>
      <c r="B21" s="969"/>
      <c r="C21" s="969"/>
      <c r="D21" s="969"/>
      <c r="E21" s="969"/>
      <c r="F21" s="969"/>
      <c r="G21" s="970"/>
    </row>
    <row r="22" spans="1:7" ht="14.25" x14ac:dyDescent="0.2">
      <c r="A22" s="964" t="s">
        <v>326</v>
      </c>
      <c r="B22" s="966" t="s">
        <v>327</v>
      </c>
      <c r="C22" s="971">
        <v>2021</v>
      </c>
      <c r="D22" s="972"/>
      <c r="E22" s="972"/>
      <c r="F22" s="973"/>
      <c r="G22" s="428">
        <v>2021</v>
      </c>
    </row>
    <row r="23" spans="1:7" ht="13.5" thickBot="1" x14ac:dyDescent="0.25">
      <c r="A23" s="965"/>
      <c r="B23" s="967"/>
      <c r="C23" s="772" t="s">
        <v>455</v>
      </c>
      <c r="D23" s="772" t="s">
        <v>504</v>
      </c>
      <c r="E23" s="430" t="s">
        <v>507</v>
      </c>
      <c r="F23" s="772" t="s">
        <v>329</v>
      </c>
      <c r="G23" s="773" t="s">
        <v>654</v>
      </c>
    </row>
    <row r="24" spans="1:7" ht="24.75" thickBot="1" x14ac:dyDescent="0.25">
      <c r="A24" s="764" t="s">
        <v>332</v>
      </c>
      <c r="B24" s="765" t="s">
        <v>467</v>
      </c>
      <c r="C24" s="774">
        <v>0</v>
      </c>
      <c r="D24" s="757">
        <v>0</v>
      </c>
      <c r="E24" s="132">
        <f>G24-D24</f>
        <v>0</v>
      </c>
      <c r="F24" s="127">
        <v>0</v>
      </c>
      <c r="G24" s="775">
        <v>0</v>
      </c>
    </row>
    <row r="25" spans="1:7" ht="16.5" thickBot="1" x14ac:dyDescent="0.3">
      <c r="A25" s="962" t="s">
        <v>77</v>
      </c>
      <c r="B25" s="963"/>
      <c r="C25" s="761">
        <f>SUM(C24)</f>
        <v>0</v>
      </c>
      <c r="D25" s="761">
        <f>SUM(D24)</f>
        <v>0</v>
      </c>
      <c r="E25" s="761">
        <f>SUM(E24)</f>
        <v>0</v>
      </c>
      <c r="F25" s="762">
        <v>0</v>
      </c>
      <c r="G25" s="776">
        <f>SUM(G24)</f>
        <v>0</v>
      </c>
    </row>
    <row r="26" spans="1:7" ht="16.5" thickBot="1" x14ac:dyDescent="0.3">
      <c r="A26" s="123"/>
      <c r="B26" s="123"/>
      <c r="C26" s="123"/>
      <c r="D26" s="120"/>
      <c r="E26" s="120"/>
      <c r="F26" s="124"/>
      <c r="G26" s="120"/>
    </row>
    <row r="27" spans="1:7" ht="16.5" thickBot="1" x14ac:dyDescent="0.3">
      <c r="A27" s="960" t="s">
        <v>468</v>
      </c>
      <c r="B27" s="961"/>
      <c r="C27" s="314">
        <f>C12+C20+C25</f>
        <v>84700000</v>
      </c>
      <c r="D27" s="761">
        <f>D12+D20+D25</f>
        <v>84983435</v>
      </c>
      <c r="E27" s="761">
        <f>E12+E20+E25</f>
        <v>31</v>
      </c>
      <c r="F27" s="763">
        <f>G27/D27*100</f>
        <v>100.00003647769708</v>
      </c>
      <c r="G27" s="760">
        <f>G12+G20+G25</f>
        <v>84983466</v>
      </c>
    </row>
  </sheetData>
  <mergeCells count="19">
    <mergeCell ref="A6:A7"/>
    <mergeCell ref="B6:B7"/>
    <mergeCell ref="A2:G2"/>
    <mergeCell ref="A3:G3"/>
    <mergeCell ref="A5:G5"/>
    <mergeCell ref="C6:F6"/>
    <mergeCell ref="A9:A11"/>
    <mergeCell ref="A12:B12"/>
    <mergeCell ref="A14:A15"/>
    <mergeCell ref="B14:B15"/>
    <mergeCell ref="A13:G13"/>
    <mergeCell ref="C14:F14"/>
    <mergeCell ref="A27:B27"/>
    <mergeCell ref="A20:B20"/>
    <mergeCell ref="A22:A23"/>
    <mergeCell ref="B22:B23"/>
    <mergeCell ref="A25:B25"/>
    <mergeCell ref="A21:G21"/>
    <mergeCell ref="C22:F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2"/>
  <sheetViews>
    <sheetView topLeftCell="A4" zoomScaleNormal="100" workbookViewId="0">
      <selection activeCell="G40" sqref="G40"/>
    </sheetView>
  </sheetViews>
  <sheetFormatPr defaultRowHeight="12.75" x14ac:dyDescent="0.2"/>
  <cols>
    <col min="1" max="1" width="12.28515625" customWidth="1"/>
    <col min="2" max="2" width="38.140625" customWidth="1"/>
    <col min="3" max="3" width="16.42578125" customWidth="1"/>
    <col min="4" max="4" width="15.28515625" customWidth="1"/>
    <col min="5" max="5" width="13.140625" customWidth="1"/>
    <col min="6" max="6" width="9.7109375" customWidth="1"/>
    <col min="7" max="7" width="17" customWidth="1"/>
    <col min="8" max="9" width="10.140625" bestFit="1" customWidth="1"/>
  </cols>
  <sheetData>
    <row r="1" spans="1:12" x14ac:dyDescent="0.2">
      <c r="F1" s="5"/>
      <c r="G1" s="5"/>
    </row>
    <row r="2" spans="1:12" x14ac:dyDescent="0.2">
      <c r="A2" s="939" t="s">
        <v>678</v>
      </c>
      <c r="B2" s="939"/>
      <c r="C2" s="939"/>
      <c r="D2" s="939"/>
      <c r="E2" s="939"/>
      <c r="F2" s="939"/>
      <c r="G2" s="939"/>
    </row>
    <row r="3" spans="1:12" ht="15.75" x14ac:dyDescent="0.25">
      <c r="A3" s="940" t="s">
        <v>241</v>
      </c>
      <c r="B3" s="940"/>
      <c r="C3" s="940"/>
      <c r="D3" s="940"/>
      <c r="E3" s="940"/>
      <c r="F3" s="940"/>
      <c r="G3" s="940"/>
    </row>
    <row r="4" spans="1:12" ht="13.5" thickBot="1" x14ac:dyDescent="0.25">
      <c r="G4" s="122" t="s">
        <v>324</v>
      </c>
    </row>
    <row r="5" spans="1:12" ht="16.5" thickBot="1" x14ac:dyDescent="0.3">
      <c r="A5" s="985" t="s">
        <v>2</v>
      </c>
      <c r="B5" s="986"/>
      <c r="C5" s="986"/>
      <c r="D5" s="986"/>
      <c r="E5" s="986"/>
      <c r="F5" s="986"/>
      <c r="G5" s="987"/>
    </row>
    <row r="6" spans="1:12" x14ac:dyDescent="0.2">
      <c r="A6" s="988" t="s">
        <v>326</v>
      </c>
      <c r="B6" s="990" t="s">
        <v>327</v>
      </c>
      <c r="C6" s="992">
        <v>2021</v>
      </c>
      <c r="D6" s="993"/>
      <c r="E6" s="993"/>
      <c r="F6" s="994"/>
      <c r="G6" s="440">
        <v>2021</v>
      </c>
    </row>
    <row r="7" spans="1:12" ht="13.5" thickBot="1" x14ac:dyDescent="0.25">
      <c r="A7" s="989"/>
      <c r="B7" s="991"/>
      <c r="C7" s="692" t="s">
        <v>455</v>
      </c>
      <c r="D7" s="441" t="s">
        <v>570</v>
      </c>
      <c r="E7" s="692" t="s">
        <v>507</v>
      </c>
      <c r="F7" s="692" t="s">
        <v>329</v>
      </c>
      <c r="G7" s="703" t="s">
        <v>565</v>
      </c>
    </row>
    <row r="8" spans="1:12" x14ac:dyDescent="0.2">
      <c r="A8" s="470" t="s">
        <v>374</v>
      </c>
      <c r="B8" s="442" t="s">
        <v>448</v>
      </c>
      <c r="C8" s="443">
        <v>59578000</v>
      </c>
      <c r="D8" s="757">
        <v>59578000</v>
      </c>
      <c r="E8" s="443">
        <v>-875600</v>
      </c>
      <c r="F8" s="385">
        <v>98.530329987579307</v>
      </c>
      <c r="G8" s="434">
        <v>58702400</v>
      </c>
      <c r="H8" s="473"/>
      <c r="I8" s="474"/>
      <c r="J8" s="474"/>
      <c r="K8" s="474"/>
      <c r="L8" s="474"/>
    </row>
    <row r="9" spans="1:12" x14ac:dyDescent="0.2">
      <c r="A9" s="471" t="s">
        <v>469</v>
      </c>
      <c r="B9" s="444" t="s">
        <v>470</v>
      </c>
      <c r="C9" s="443">
        <v>2132000</v>
      </c>
      <c r="D9" s="753">
        <v>2132000</v>
      </c>
      <c r="E9" s="443">
        <v>-1500300</v>
      </c>
      <c r="F9" s="385">
        <v>0</v>
      </c>
      <c r="G9" s="445">
        <v>631700</v>
      </c>
      <c r="H9" s="473"/>
      <c r="I9" s="474"/>
      <c r="J9" s="474"/>
      <c r="K9" s="474"/>
      <c r="L9" s="474"/>
    </row>
    <row r="10" spans="1:12" ht="24" x14ac:dyDescent="0.2">
      <c r="A10" s="471" t="s">
        <v>449</v>
      </c>
      <c r="B10" s="444" t="s">
        <v>471</v>
      </c>
      <c r="C10" s="443">
        <v>500000</v>
      </c>
      <c r="D10" s="753">
        <v>300000</v>
      </c>
      <c r="E10" s="443">
        <v>-180050</v>
      </c>
      <c r="F10" s="385">
        <v>39.983333333333334</v>
      </c>
      <c r="G10" s="445">
        <v>119950</v>
      </c>
      <c r="H10" s="473"/>
      <c r="I10" s="474"/>
      <c r="J10" s="474"/>
      <c r="K10" s="474"/>
      <c r="L10" s="474"/>
    </row>
    <row r="11" spans="1:12" x14ac:dyDescent="0.2">
      <c r="A11" s="471" t="s">
        <v>472</v>
      </c>
      <c r="B11" s="444" t="s">
        <v>473</v>
      </c>
      <c r="C11" s="443">
        <v>0</v>
      </c>
      <c r="D11" s="753">
        <v>0</v>
      </c>
      <c r="E11" s="443">
        <v>0</v>
      </c>
      <c r="F11" s="385">
        <v>0</v>
      </c>
      <c r="G11" s="445">
        <v>0</v>
      </c>
      <c r="H11" s="474"/>
      <c r="I11" s="474"/>
      <c r="J11" s="474"/>
      <c r="K11" s="474"/>
      <c r="L11" s="474"/>
    </row>
    <row r="12" spans="1:12" x14ac:dyDescent="0.2">
      <c r="A12" s="471" t="s">
        <v>451</v>
      </c>
      <c r="B12" s="444" t="s">
        <v>474</v>
      </c>
      <c r="C12" s="443">
        <v>5000000</v>
      </c>
      <c r="D12" s="753">
        <v>5200000</v>
      </c>
      <c r="E12" s="443">
        <v>-200000</v>
      </c>
      <c r="F12" s="385">
        <v>96.15384615384616</v>
      </c>
      <c r="G12" s="445">
        <v>5000000</v>
      </c>
      <c r="H12" s="474"/>
      <c r="I12" s="474"/>
      <c r="J12" s="474"/>
      <c r="K12" s="474"/>
      <c r="L12" s="474"/>
    </row>
    <row r="13" spans="1:12" x14ac:dyDescent="0.2">
      <c r="A13" s="471" t="s">
        <v>375</v>
      </c>
      <c r="B13" s="444" t="s">
        <v>376</v>
      </c>
      <c r="C13" s="443">
        <v>200000</v>
      </c>
      <c r="D13" s="753">
        <v>200000</v>
      </c>
      <c r="E13" s="443">
        <v>0</v>
      </c>
      <c r="F13" s="385">
        <v>100</v>
      </c>
      <c r="G13" s="445">
        <v>200000</v>
      </c>
      <c r="H13" s="473"/>
      <c r="I13" s="474"/>
      <c r="J13" s="474"/>
      <c r="K13" s="474"/>
      <c r="L13" s="474"/>
    </row>
    <row r="14" spans="1:12" x14ac:dyDescent="0.2">
      <c r="A14" s="471" t="s">
        <v>440</v>
      </c>
      <c r="B14" s="444" t="s">
        <v>441</v>
      </c>
      <c r="C14" s="443">
        <v>160000</v>
      </c>
      <c r="D14" s="753">
        <v>160000</v>
      </c>
      <c r="E14" s="443">
        <v>-5000</v>
      </c>
      <c r="F14" s="385">
        <v>96.875</v>
      </c>
      <c r="G14" s="445">
        <v>155000</v>
      </c>
      <c r="H14" s="473"/>
      <c r="I14" s="474"/>
      <c r="J14" s="474"/>
      <c r="K14" s="474"/>
      <c r="L14" s="474"/>
    </row>
    <row r="15" spans="1:12" x14ac:dyDescent="0.2">
      <c r="A15" s="471" t="s">
        <v>435</v>
      </c>
      <c r="B15" s="444" t="s">
        <v>436</v>
      </c>
      <c r="C15" s="443">
        <v>1972000</v>
      </c>
      <c r="D15" s="753">
        <v>1972000</v>
      </c>
      <c r="E15" s="443">
        <v>2970950</v>
      </c>
      <c r="F15" s="385">
        <v>250.65669371196753</v>
      </c>
      <c r="G15" s="445">
        <v>4942950</v>
      </c>
      <c r="H15" s="474"/>
      <c r="I15" s="474"/>
      <c r="J15" s="474"/>
      <c r="K15" s="474"/>
      <c r="L15" s="474"/>
    </row>
    <row r="16" spans="1:12" ht="21" x14ac:dyDescent="0.2">
      <c r="A16" s="472" t="s">
        <v>380</v>
      </c>
      <c r="B16" s="446" t="s">
        <v>381</v>
      </c>
      <c r="C16" s="447">
        <v>0</v>
      </c>
      <c r="D16" s="753">
        <v>0</v>
      </c>
      <c r="E16" s="443">
        <v>0</v>
      </c>
      <c r="F16" s="385">
        <v>0</v>
      </c>
      <c r="G16" s="445">
        <v>0</v>
      </c>
      <c r="H16" s="474"/>
      <c r="I16" s="474"/>
      <c r="J16" s="474"/>
      <c r="K16" s="474"/>
      <c r="L16" s="474"/>
    </row>
    <row r="17" spans="1:12" ht="13.5" thickBot="1" x14ac:dyDescent="0.25">
      <c r="A17" s="472" t="s">
        <v>424</v>
      </c>
      <c r="B17" s="448" t="s">
        <v>566</v>
      </c>
      <c r="C17" s="449">
        <v>0</v>
      </c>
      <c r="D17" s="753">
        <v>0</v>
      </c>
      <c r="E17" s="443">
        <v>0</v>
      </c>
      <c r="F17" s="385">
        <v>0</v>
      </c>
      <c r="G17" s="445">
        <v>0</v>
      </c>
      <c r="H17" s="474"/>
      <c r="I17" s="474"/>
      <c r="J17" s="474"/>
      <c r="K17" s="474"/>
      <c r="L17" s="474"/>
    </row>
    <row r="18" spans="1:12" ht="13.5" thickBot="1" x14ac:dyDescent="0.25">
      <c r="A18" s="980" t="s">
        <v>3</v>
      </c>
      <c r="B18" s="981"/>
      <c r="C18" s="450">
        <f>SUM(C8:C17)</f>
        <v>69542000</v>
      </c>
      <c r="D18" s="758">
        <f>SUM(D8:D17)</f>
        <v>69542000</v>
      </c>
      <c r="E18" s="451">
        <f>SUM(E8:E17)</f>
        <v>210000</v>
      </c>
      <c r="F18" s="452">
        <f t="shared" ref="F18:F21" si="0">G18/D18*100</f>
        <v>100.30197578441803</v>
      </c>
      <c r="G18" s="453">
        <f>SUM(G8:G17)</f>
        <v>69752000</v>
      </c>
      <c r="H18" s="474"/>
      <c r="I18" s="475"/>
      <c r="J18" s="474"/>
      <c r="K18" s="474"/>
      <c r="L18" s="474"/>
    </row>
    <row r="19" spans="1:12" x14ac:dyDescent="0.2">
      <c r="A19" s="470" t="s">
        <v>382</v>
      </c>
      <c r="B19" s="442" t="s">
        <v>383</v>
      </c>
      <c r="C19" s="443">
        <v>11000000</v>
      </c>
      <c r="D19" s="384">
        <v>11000000</v>
      </c>
      <c r="E19" s="443">
        <v>-210000</v>
      </c>
      <c r="F19" s="385">
        <v>98.090909090909093</v>
      </c>
      <c r="G19" s="434">
        <v>10790000</v>
      </c>
      <c r="H19" s="473"/>
      <c r="I19" s="474"/>
      <c r="J19" s="474"/>
      <c r="K19" s="474"/>
      <c r="L19" s="474"/>
    </row>
    <row r="20" spans="1:12" ht="13.5" thickBot="1" x14ac:dyDescent="0.25">
      <c r="A20" s="472" t="s">
        <v>384</v>
      </c>
      <c r="B20" s="448" t="s">
        <v>385</v>
      </c>
      <c r="C20" s="449">
        <v>0</v>
      </c>
      <c r="D20" s="384">
        <v>0</v>
      </c>
      <c r="E20" s="443">
        <v>0</v>
      </c>
      <c r="F20" s="385">
        <v>0</v>
      </c>
      <c r="G20" s="434">
        <v>0</v>
      </c>
      <c r="H20" s="473"/>
      <c r="I20" s="474"/>
      <c r="J20" s="474"/>
      <c r="K20" s="474"/>
      <c r="L20" s="474"/>
    </row>
    <row r="21" spans="1:12" ht="13.5" thickBot="1" x14ac:dyDescent="0.25">
      <c r="A21" s="982" t="s">
        <v>478</v>
      </c>
      <c r="B21" s="981"/>
      <c r="C21" s="450">
        <f>SUM(C19:C20)</f>
        <v>11000000</v>
      </c>
      <c r="D21" s="758">
        <f>D19+D20</f>
        <v>11000000</v>
      </c>
      <c r="E21" s="756">
        <f>SUM(E19:E20)</f>
        <v>-210000</v>
      </c>
      <c r="F21" s="452">
        <f t="shared" si="0"/>
        <v>98.090909090909093</v>
      </c>
      <c r="G21" s="453">
        <f>SUM(G19:G20)</f>
        <v>10790000</v>
      </c>
      <c r="H21" s="474"/>
      <c r="I21" s="474"/>
      <c r="J21" s="474"/>
      <c r="K21" s="474"/>
      <c r="L21" s="474"/>
    </row>
    <row r="22" spans="1:12" x14ac:dyDescent="0.2">
      <c r="A22" s="471" t="s">
        <v>386</v>
      </c>
      <c r="B22" s="477" t="s">
        <v>443</v>
      </c>
      <c r="C22" s="443">
        <v>100000</v>
      </c>
      <c r="D22" s="384">
        <v>84776</v>
      </c>
      <c r="E22" s="478">
        <v>0</v>
      </c>
      <c r="F22" s="127">
        <v>100</v>
      </c>
      <c r="G22" s="133">
        <v>84776</v>
      </c>
      <c r="H22" s="473"/>
      <c r="I22" s="474"/>
      <c r="J22" s="474"/>
      <c r="K22" s="474"/>
      <c r="L22" s="474"/>
    </row>
    <row r="23" spans="1:12" x14ac:dyDescent="0.2">
      <c r="A23" s="471" t="s">
        <v>387</v>
      </c>
      <c r="B23" s="479" t="s">
        <v>388</v>
      </c>
      <c r="C23" s="455">
        <v>100000</v>
      </c>
      <c r="D23" s="753">
        <v>100000</v>
      </c>
      <c r="E23" s="478">
        <v>0</v>
      </c>
      <c r="F23" s="480">
        <v>100</v>
      </c>
      <c r="G23" s="481">
        <v>100000</v>
      </c>
      <c r="H23" s="473"/>
      <c r="I23" s="474"/>
      <c r="J23" s="474"/>
      <c r="K23" s="474"/>
      <c r="L23" s="474"/>
    </row>
    <row r="24" spans="1:12" x14ac:dyDescent="0.2">
      <c r="A24" s="471" t="s">
        <v>452</v>
      </c>
      <c r="B24" s="482" t="s">
        <v>475</v>
      </c>
      <c r="C24" s="455">
        <v>202000</v>
      </c>
      <c r="D24" s="753">
        <v>202000</v>
      </c>
      <c r="E24" s="478">
        <v>0</v>
      </c>
      <c r="F24" s="480">
        <v>100</v>
      </c>
      <c r="G24" s="481">
        <v>202000</v>
      </c>
      <c r="H24" s="473"/>
      <c r="I24" s="474"/>
      <c r="J24" s="474"/>
      <c r="K24" s="474"/>
      <c r="L24" s="474"/>
    </row>
    <row r="25" spans="1:12" x14ac:dyDescent="0.2">
      <c r="A25" s="471" t="s">
        <v>567</v>
      </c>
      <c r="B25" s="479" t="s">
        <v>476</v>
      </c>
      <c r="C25" s="455">
        <v>50000</v>
      </c>
      <c r="D25" s="753">
        <v>50000</v>
      </c>
      <c r="E25" s="478">
        <v>0</v>
      </c>
      <c r="F25" s="480">
        <v>100</v>
      </c>
      <c r="G25" s="481">
        <v>50000</v>
      </c>
      <c r="H25" s="473"/>
      <c r="I25" s="474"/>
      <c r="J25" s="474"/>
      <c r="K25" s="474"/>
      <c r="L25" s="474"/>
    </row>
    <row r="26" spans="1:12" x14ac:dyDescent="0.2">
      <c r="A26" s="471" t="s">
        <v>544</v>
      </c>
      <c r="B26" s="479" t="s">
        <v>679</v>
      </c>
      <c r="C26" s="455">
        <v>0</v>
      </c>
      <c r="D26" s="753">
        <v>24854</v>
      </c>
      <c r="E26" s="478">
        <v>0</v>
      </c>
      <c r="F26" s="480">
        <v>100</v>
      </c>
      <c r="G26" s="481">
        <v>24854</v>
      </c>
      <c r="H26" s="473"/>
      <c r="I26" s="474"/>
      <c r="J26" s="474"/>
      <c r="K26" s="474"/>
      <c r="L26" s="474"/>
    </row>
    <row r="27" spans="1:12" x14ac:dyDescent="0.2">
      <c r="A27" s="471" t="s">
        <v>397</v>
      </c>
      <c r="B27" s="457" t="s">
        <v>398</v>
      </c>
      <c r="C27" s="455">
        <v>2378000</v>
      </c>
      <c r="D27" s="753">
        <v>2114400</v>
      </c>
      <c r="E27" s="478">
        <v>0</v>
      </c>
      <c r="F27" s="456">
        <v>100</v>
      </c>
      <c r="G27" s="445">
        <v>2114400</v>
      </c>
      <c r="H27" s="473"/>
      <c r="I27" s="474"/>
      <c r="J27" s="474"/>
      <c r="K27" s="474"/>
      <c r="L27" s="474"/>
    </row>
    <row r="28" spans="1:12" x14ac:dyDescent="0.2">
      <c r="A28" s="458" t="s">
        <v>399</v>
      </c>
      <c r="B28" s="457" t="s">
        <v>400</v>
      </c>
      <c r="C28" s="455">
        <v>560000</v>
      </c>
      <c r="D28" s="753">
        <v>402211</v>
      </c>
      <c r="E28" s="478">
        <v>31</v>
      </c>
      <c r="F28" s="456">
        <v>100.00770739736109</v>
      </c>
      <c r="G28" s="445">
        <v>402242</v>
      </c>
      <c r="H28" s="473"/>
      <c r="I28" s="474"/>
      <c r="J28" s="474"/>
      <c r="K28" s="473"/>
      <c r="L28" s="474"/>
    </row>
    <row r="29" spans="1:12" x14ac:dyDescent="0.2">
      <c r="A29" s="459" t="s">
        <v>428</v>
      </c>
      <c r="B29" s="444" t="s">
        <v>429</v>
      </c>
      <c r="C29" s="455">
        <v>500000</v>
      </c>
      <c r="D29" s="753">
        <v>1000000</v>
      </c>
      <c r="E29" s="478">
        <v>0</v>
      </c>
      <c r="F29" s="456">
        <v>100</v>
      </c>
      <c r="G29" s="445">
        <v>1000000</v>
      </c>
      <c r="H29" s="473"/>
      <c r="I29" s="474"/>
      <c r="J29" s="474"/>
      <c r="K29" s="473"/>
      <c r="L29" s="474"/>
    </row>
    <row r="30" spans="1:12" ht="24" x14ac:dyDescent="0.2">
      <c r="A30" s="458" t="s">
        <v>401</v>
      </c>
      <c r="B30" s="444" t="s">
        <v>402</v>
      </c>
      <c r="C30" s="455">
        <v>136000</v>
      </c>
      <c r="D30" s="753">
        <v>136000</v>
      </c>
      <c r="E30" s="478">
        <v>0</v>
      </c>
      <c r="F30" s="456">
        <v>100</v>
      </c>
      <c r="G30" s="445">
        <v>136000</v>
      </c>
      <c r="H30" s="473"/>
      <c r="I30" s="474"/>
      <c r="J30" s="474"/>
      <c r="K30" s="473"/>
      <c r="L30" s="474"/>
    </row>
    <row r="31" spans="1:12" ht="13.5" thickBot="1" x14ac:dyDescent="0.25">
      <c r="A31" s="460" t="s">
        <v>407</v>
      </c>
      <c r="B31" s="448" t="s">
        <v>408</v>
      </c>
      <c r="C31" s="461">
        <v>5000</v>
      </c>
      <c r="D31" s="759">
        <v>5000</v>
      </c>
      <c r="E31" s="478">
        <v>0</v>
      </c>
      <c r="F31" s="456">
        <v>100</v>
      </c>
      <c r="G31" s="462">
        <v>5000</v>
      </c>
      <c r="H31" s="473"/>
      <c r="I31" s="474"/>
      <c r="J31" s="474"/>
      <c r="K31" s="473"/>
      <c r="L31" s="474"/>
    </row>
    <row r="32" spans="1:12" ht="13.5" thickBot="1" x14ac:dyDescent="0.25">
      <c r="A32" s="980" t="s">
        <v>5</v>
      </c>
      <c r="B32" s="981"/>
      <c r="C32" s="450">
        <f>SUM(C22:C31)</f>
        <v>4031000</v>
      </c>
      <c r="D32" s="758">
        <f>SUM(D22:D31)</f>
        <v>4119241</v>
      </c>
      <c r="E32" s="756">
        <f>SUM(E22:E31)</f>
        <v>31</v>
      </c>
      <c r="F32" s="463">
        <f>G32/D32*100</f>
        <v>100.00075256582464</v>
      </c>
      <c r="G32" s="453">
        <f>SUM(G22:G31)</f>
        <v>4119272</v>
      </c>
      <c r="H32" s="474"/>
      <c r="I32" s="474"/>
      <c r="J32" s="474"/>
      <c r="K32" s="473"/>
      <c r="L32" s="474"/>
    </row>
    <row r="33" spans="1:12" ht="13.5" thickBot="1" x14ac:dyDescent="0.25">
      <c r="A33" s="415" t="s">
        <v>568</v>
      </c>
      <c r="B33" s="464" t="s">
        <v>477</v>
      </c>
      <c r="C33" s="465">
        <v>0</v>
      </c>
      <c r="D33" s="465">
        <v>0</v>
      </c>
      <c r="E33" s="384">
        <f>G33-C33</f>
        <v>0</v>
      </c>
      <c r="F33" s="466">
        <v>0</v>
      </c>
      <c r="G33" s="432">
        <v>0</v>
      </c>
      <c r="H33" s="474"/>
      <c r="I33" s="474"/>
      <c r="J33" s="474"/>
      <c r="K33" s="473"/>
      <c r="L33" s="474"/>
    </row>
    <row r="34" spans="1:12" ht="13.5" thickBot="1" x14ac:dyDescent="0.25">
      <c r="A34" s="995" t="s">
        <v>78</v>
      </c>
      <c r="B34" s="996"/>
      <c r="C34" s="450">
        <f>SUM(C33)</f>
        <v>0</v>
      </c>
      <c r="D34" s="450">
        <f t="shared" ref="D34:E34" si="1">SUM(D33)</f>
        <v>0</v>
      </c>
      <c r="E34" s="450">
        <f t="shared" si="1"/>
        <v>0</v>
      </c>
      <c r="F34" s="754">
        <v>0</v>
      </c>
      <c r="G34" s="755">
        <f>SUM(G33)</f>
        <v>0</v>
      </c>
      <c r="H34" s="474"/>
      <c r="I34" s="474"/>
      <c r="J34" s="474"/>
      <c r="K34" s="473"/>
      <c r="L34" s="474"/>
    </row>
    <row r="35" spans="1:12" x14ac:dyDescent="0.2">
      <c r="A35" s="442" t="s">
        <v>416</v>
      </c>
      <c r="B35" s="442" t="s">
        <v>417</v>
      </c>
      <c r="C35" s="384">
        <v>0</v>
      </c>
      <c r="D35" s="384">
        <v>179843</v>
      </c>
      <c r="E35" s="384">
        <v>0</v>
      </c>
      <c r="F35" s="385">
        <v>100</v>
      </c>
      <c r="G35" s="384">
        <v>179843</v>
      </c>
      <c r="H35" s="474"/>
      <c r="I35" s="474"/>
      <c r="J35" s="474"/>
      <c r="K35" s="473"/>
      <c r="L35" s="474"/>
    </row>
    <row r="36" spans="1:12" x14ac:dyDescent="0.2">
      <c r="A36" s="382" t="s">
        <v>418</v>
      </c>
      <c r="B36" s="442" t="s">
        <v>600</v>
      </c>
      <c r="C36" s="751">
        <v>100000</v>
      </c>
      <c r="D36" s="751">
        <v>73854</v>
      </c>
      <c r="E36" s="384">
        <v>0</v>
      </c>
      <c r="F36" s="752">
        <v>100</v>
      </c>
      <c r="G36" s="434">
        <v>73854</v>
      </c>
      <c r="H36" s="474"/>
      <c r="I36" s="474"/>
      <c r="J36" s="474"/>
      <c r="K36" s="473"/>
      <c r="L36" s="474"/>
    </row>
    <row r="37" spans="1:12" ht="13.5" thickBot="1" x14ac:dyDescent="0.25">
      <c r="A37" s="624" t="s">
        <v>420</v>
      </c>
      <c r="B37" s="388" t="s">
        <v>601</v>
      </c>
      <c r="C37" s="621">
        <v>27000</v>
      </c>
      <c r="D37" s="621">
        <v>68497</v>
      </c>
      <c r="E37" s="384">
        <v>0</v>
      </c>
      <c r="F37" s="622">
        <v>100</v>
      </c>
      <c r="G37" s="623">
        <v>68497</v>
      </c>
      <c r="H37" s="474"/>
      <c r="I37" s="474"/>
      <c r="J37" s="474"/>
      <c r="K37" s="473"/>
      <c r="L37" s="474"/>
    </row>
    <row r="38" spans="1:12" ht="13.5" thickBot="1" x14ac:dyDescent="0.25">
      <c r="A38" s="980" t="s">
        <v>599</v>
      </c>
      <c r="B38" s="981"/>
      <c r="C38" s="450">
        <f>SUM(C36:C37)</f>
        <v>127000</v>
      </c>
      <c r="D38" s="450">
        <f>SUM(D35:D37)</f>
        <v>322194</v>
      </c>
      <c r="E38" s="450">
        <f t="shared" ref="E38" si="2">SUM(E36:E37)</f>
        <v>0</v>
      </c>
      <c r="F38" s="463">
        <v>0</v>
      </c>
      <c r="G38" s="453">
        <f>SUM(G35:G37)</f>
        <v>322194</v>
      </c>
      <c r="H38" s="474"/>
      <c r="I38" s="474"/>
      <c r="J38" s="474"/>
      <c r="K38" s="473"/>
      <c r="L38" s="474"/>
    </row>
    <row r="39" spans="1:12" ht="16.5" thickBot="1" x14ac:dyDescent="0.25">
      <c r="A39" s="983" t="s">
        <v>148</v>
      </c>
      <c r="B39" s="984"/>
      <c r="C39" s="467">
        <f>C18+C21+C32+C34+C38</f>
        <v>84700000</v>
      </c>
      <c r="D39" s="467">
        <f>D18+D21+D32+D34+D38</f>
        <v>84983435</v>
      </c>
      <c r="E39" s="467">
        <f>E18+E21+E32+E33+E38</f>
        <v>31</v>
      </c>
      <c r="F39" s="468">
        <f>G39/D39*100</f>
        <v>100.00003647769708</v>
      </c>
      <c r="G39" s="469">
        <f>G18+G21+G32+G33+G38</f>
        <v>84983466</v>
      </c>
      <c r="H39" s="476"/>
      <c r="I39" s="474"/>
      <c r="J39" s="474"/>
      <c r="K39" s="473"/>
      <c r="L39" s="474"/>
    </row>
    <row r="40" spans="1:12" x14ac:dyDescent="0.2">
      <c r="H40" s="474"/>
      <c r="I40" s="474"/>
      <c r="J40" s="474"/>
      <c r="K40" s="473"/>
      <c r="L40" s="474"/>
    </row>
    <row r="41" spans="1:12" x14ac:dyDescent="0.2">
      <c r="H41" s="474"/>
      <c r="I41" s="474"/>
      <c r="J41" s="474"/>
      <c r="K41" s="473"/>
      <c r="L41" s="474"/>
    </row>
    <row r="42" spans="1:12" x14ac:dyDescent="0.2">
      <c r="H42" s="474"/>
      <c r="I42" s="474"/>
      <c r="J42" s="474"/>
      <c r="K42" s="473"/>
      <c r="L42" s="474"/>
    </row>
    <row r="43" spans="1:12" x14ac:dyDescent="0.2">
      <c r="H43" s="474"/>
      <c r="I43" s="474"/>
      <c r="J43" s="474"/>
      <c r="K43" s="473"/>
      <c r="L43" s="474"/>
    </row>
    <row r="44" spans="1:12" x14ac:dyDescent="0.2">
      <c r="H44" s="474"/>
      <c r="I44" s="474"/>
      <c r="J44" s="474"/>
      <c r="K44" s="473"/>
      <c r="L44" s="474"/>
    </row>
    <row r="45" spans="1:12" x14ac:dyDescent="0.2">
      <c r="H45" s="474"/>
      <c r="I45" s="474"/>
      <c r="J45" s="474"/>
      <c r="K45" s="473"/>
      <c r="L45" s="474"/>
    </row>
    <row r="46" spans="1:12" x14ac:dyDescent="0.2">
      <c r="H46" s="474"/>
      <c r="I46" s="474"/>
      <c r="J46" s="474"/>
      <c r="K46" s="473"/>
      <c r="L46" s="474"/>
    </row>
    <row r="47" spans="1:12" x14ac:dyDescent="0.2">
      <c r="H47" s="474"/>
      <c r="I47" s="474"/>
      <c r="J47" s="474"/>
      <c r="K47" s="473"/>
      <c r="L47" s="474"/>
    </row>
    <row r="48" spans="1:12" x14ac:dyDescent="0.2">
      <c r="H48" s="474"/>
      <c r="I48" s="474"/>
      <c r="J48" s="474"/>
      <c r="K48" s="474"/>
      <c r="L48" s="474"/>
    </row>
    <row r="49" spans="8:12" x14ac:dyDescent="0.2">
      <c r="H49" s="474"/>
      <c r="I49" s="474"/>
      <c r="J49" s="474"/>
      <c r="K49" s="474"/>
      <c r="L49" s="474"/>
    </row>
    <row r="50" spans="8:12" x14ac:dyDescent="0.2">
      <c r="H50" s="474"/>
      <c r="I50" s="474"/>
      <c r="J50" s="474"/>
      <c r="K50" s="474"/>
      <c r="L50" s="474"/>
    </row>
    <row r="51" spans="8:12" x14ac:dyDescent="0.2">
      <c r="H51" s="474"/>
      <c r="I51" s="474"/>
      <c r="J51" s="474"/>
      <c r="K51" s="474"/>
      <c r="L51" s="474"/>
    </row>
    <row r="52" spans="8:12" x14ac:dyDescent="0.2">
      <c r="H52" s="474"/>
      <c r="I52" s="474"/>
      <c r="J52" s="474"/>
      <c r="K52" s="474"/>
      <c r="L52" s="474"/>
    </row>
  </sheetData>
  <mergeCells count="12">
    <mergeCell ref="A18:B18"/>
    <mergeCell ref="A21:B21"/>
    <mergeCell ref="A32:B32"/>
    <mergeCell ref="A39:B39"/>
    <mergeCell ref="A2:G2"/>
    <mergeCell ref="A3:G3"/>
    <mergeCell ref="A5:G5"/>
    <mergeCell ref="A6:A7"/>
    <mergeCell ref="B6:B7"/>
    <mergeCell ref="C6:F6"/>
    <mergeCell ref="A34:B34"/>
    <mergeCell ref="A38:B3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activeCell="L14" sqref="L14"/>
    </sheetView>
  </sheetViews>
  <sheetFormatPr defaultRowHeight="12.75" x14ac:dyDescent="0.2"/>
  <cols>
    <col min="1" max="1" width="12.28515625" customWidth="1"/>
    <col min="2" max="2" width="37.28515625" customWidth="1"/>
    <col min="3" max="3" width="12.85546875" customWidth="1"/>
    <col min="4" max="4" width="11.85546875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5"/>
      <c r="G1" s="5"/>
    </row>
    <row r="2" spans="1:7" x14ac:dyDescent="0.2">
      <c r="A2" s="939" t="s">
        <v>678</v>
      </c>
      <c r="B2" s="939"/>
      <c r="C2" s="939"/>
      <c r="D2" s="939"/>
      <c r="E2" s="939"/>
      <c r="F2" s="939"/>
      <c r="G2" s="939"/>
    </row>
    <row r="3" spans="1:7" x14ac:dyDescent="0.2">
      <c r="A3" s="939" t="s">
        <v>243</v>
      </c>
      <c r="B3" s="939"/>
      <c r="C3" s="939"/>
      <c r="D3" s="939"/>
      <c r="E3" s="939"/>
      <c r="F3" s="939"/>
      <c r="G3" s="939"/>
    </row>
    <row r="4" spans="1:7" x14ac:dyDescent="0.2">
      <c r="A4" s="134"/>
      <c r="B4" s="134"/>
      <c r="C4" s="134"/>
      <c r="D4" s="134"/>
      <c r="E4" s="134"/>
      <c r="F4" s="134"/>
      <c r="G4" s="135" t="s">
        <v>324</v>
      </c>
    </row>
    <row r="5" spans="1:7" ht="13.5" thickBot="1" x14ac:dyDescent="0.25">
      <c r="A5" s="999" t="s">
        <v>325</v>
      </c>
      <c r="B5" s="999"/>
      <c r="C5" s="999"/>
      <c r="D5" s="999"/>
      <c r="E5" s="999"/>
      <c r="F5" s="999"/>
      <c r="G5" s="999"/>
    </row>
    <row r="6" spans="1:7" x14ac:dyDescent="0.2">
      <c r="A6" s="1000" t="s">
        <v>355</v>
      </c>
      <c r="B6" s="1001"/>
      <c r="C6" s="1001"/>
      <c r="D6" s="1001"/>
      <c r="E6" s="1001"/>
      <c r="F6" s="1001"/>
      <c r="G6" s="1002"/>
    </row>
    <row r="7" spans="1:7" x14ac:dyDescent="0.2">
      <c r="A7" s="1003" t="s">
        <v>326</v>
      </c>
      <c r="B7" s="1005" t="s">
        <v>327</v>
      </c>
      <c r="C7" s="1007">
        <v>2021</v>
      </c>
      <c r="D7" s="972"/>
      <c r="E7" s="972"/>
      <c r="F7" s="973"/>
      <c r="G7" s="483">
        <v>2021</v>
      </c>
    </row>
    <row r="8" spans="1:7" ht="13.5" thickBot="1" x14ac:dyDescent="0.25">
      <c r="A8" s="1004"/>
      <c r="B8" s="1006"/>
      <c r="C8" s="693" t="s">
        <v>455</v>
      </c>
      <c r="D8" s="485" t="s">
        <v>504</v>
      </c>
      <c r="E8" s="693" t="s">
        <v>507</v>
      </c>
      <c r="F8" s="693" t="s">
        <v>329</v>
      </c>
      <c r="G8" s="704" t="s">
        <v>654</v>
      </c>
    </row>
    <row r="9" spans="1:7" ht="21" x14ac:dyDescent="0.2">
      <c r="A9" s="141" t="s">
        <v>357</v>
      </c>
      <c r="B9" s="142" t="s">
        <v>358</v>
      </c>
      <c r="C9" s="147">
        <v>13008</v>
      </c>
      <c r="D9" s="641">
        <v>13008</v>
      </c>
      <c r="E9" s="640">
        <v>0</v>
      </c>
      <c r="F9" s="143">
        <v>100</v>
      </c>
      <c r="G9" s="144">
        <v>13008</v>
      </c>
    </row>
    <row r="10" spans="1:7" x14ac:dyDescent="0.2">
      <c r="A10" s="997" t="s">
        <v>456</v>
      </c>
      <c r="B10" s="488" t="s">
        <v>457</v>
      </c>
      <c r="C10" s="316">
        <v>17342510</v>
      </c>
      <c r="D10" s="316">
        <v>17055058</v>
      </c>
      <c r="E10" s="640">
        <v>0</v>
      </c>
      <c r="F10" s="143">
        <v>100</v>
      </c>
      <c r="G10" s="145">
        <v>17055058</v>
      </c>
    </row>
    <row r="11" spans="1:7" x14ac:dyDescent="0.2">
      <c r="A11" s="998"/>
      <c r="B11" s="489" t="s">
        <v>458</v>
      </c>
      <c r="C11" s="490">
        <v>5518310</v>
      </c>
      <c r="D11" s="491">
        <v>5609858</v>
      </c>
      <c r="E11" s="640">
        <v>0</v>
      </c>
      <c r="F11" s="492">
        <v>100</v>
      </c>
      <c r="G11" s="493">
        <v>5609858</v>
      </c>
    </row>
    <row r="12" spans="1:7" ht="13.5" thickBot="1" x14ac:dyDescent="0.25">
      <c r="A12" s="998"/>
      <c r="B12" s="494" t="s">
        <v>479</v>
      </c>
      <c r="C12" s="495">
        <v>11824200</v>
      </c>
      <c r="D12" s="496">
        <v>11445200</v>
      </c>
      <c r="E12" s="640">
        <v>0</v>
      </c>
      <c r="F12" s="492">
        <v>100</v>
      </c>
      <c r="G12" s="497">
        <v>11445200</v>
      </c>
    </row>
    <row r="13" spans="1:7" ht="13.5" thickBot="1" x14ac:dyDescent="0.25">
      <c r="A13" s="1008" t="s">
        <v>77</v>
      </c>
      <c r="B13" s="1009"/>
      <c r="C13" s="315">
        <f>SUM(C9:C10)</f>
        <v>17355518</v>
      </c>
      <c r="D13" s="315">
        <f>SUM(D9:D10)</f>
        <v>17068066</v>
      </c>
      <c r="E13" s="486">
        <f>SUM(E9:E10)</f>
        <v>0</v>
      </c>
      <c r="F13" s="487">
        <f>G13/D13*100</f>
        <v>100</v>
      </c>
      <c r="G13" s="136">
        <f>SUM(G9:G10)</f>
        <v>17068066</v>
      </c>
    </row>
    <row r="14" spans="1:7" x14ac:dyDescent="0.2">
      <c r="A14" s="1000" t="s">
        <v>569</v>
      </c>
      <c r="B14" s="1001"/>
      <c r="C14" s="1001"/>
      <c r="D14" s="1001"/>
      <c r="E14" s="1001"/>
      <c r="F14" s="1001"/>
      <c r="G14" s="1002"/>
    </row>
    <row r="15" spans="1:7" x14ac:dyDescent="0.2">
      <c r="A15" s="1003" t="s">
        <v>326</v>
      </c>
      <c r="B15" s="1005" t="s">
        <v>327</v>
      </c>
      <c r="C15" s="1007">
        <v>2021</v>
      </c>
      <c r="D15" s="972"/>
      <c r="E15" s="972"/>
      <c r="F15" s="973"/>
      <c r="G15" s="483">
        <v>2021</v>
      </c>
    </row>
    <row r="16" spans="1:7" ht="13.5" thickBot="1" x14ac:dyDescent="0.25">
      <c r="A16" s="1004"/>
      <c r="B16" s="1006"/>
      <c r="C16" s="693" t="s">
        <v>455</v>
      </c>
      <c r="D16" s="485" t="s">
        <v>504</v>
      </c>
      <c r="E16" s="693" t="s">
        <v>507</v>
      </c>
      <c r="F16" s="693" t="s">
        <v>329</v>
      </c>
      <c r="G16" s="704" t="s">
        <v>654</v>
      </c>
    </row>
    <row r="17" spans="1:7" x14ac:dyDescent="0.2">
      <c r="A17" s="141" t="s">
        <v>338</v>
      </c>
      <c r="B17" s="146" t="s">
        <v>308</v>
      </c>
      <c r="C17" s="312">
        <v>30000</v>
      </c>
      <c r="D17" s="556">
        <v>272000</v>
      </c>
      <c r="E17" s="642">
        <v>45000</v>
      </c>
      <c r="F17" s="143">
        <v>116.54411764705883</v>
      </c>
      <c r="G17" s="148">
        <v>317000</v>
      </c>
    </row>
    <row r="18" spans="1:7" ht="13.5" thickBot="1" x14ac:dyDescent="0.25">
      <c r="A18" s="141" t="s">
        <v>464</v>
      </c>
      <c r="B18" s="142" t="s">
        <v>465</v>
      </c>
      <c r="C18" s="312">
        <v>3000</v>
      </c>
      <c r="D18" s="643">
        <v>3000</v>
      </c>
      <c r="E18" s="642">
        <v>804</v>
      </c>
      <c r="F18" s="143">
        <v>126.8</v>
      </c>
      <c r="G18" s="148">
        <v>3804</v>
      </c>
    </row>
    <row r="19" spans="1:7" ht="13.5" thickBot="1" x14ac:dyDescent="0.25">
      <c r="A19" s="1008" t="s">
        <v>77</v>
      </c>
      <c r="B19" s="1009"/>
      <c r="C19" s="315">
        <f>SUM(C17:C18)</f>
        <v>33000</v>
      </c>
      <c r="D19" s="315">
        <f>SUM(D17:D18)</f>
        <v>275000</v>
      </c>
      <c r="E19" s="136">
        <f>SUM(E17:E18)</f>
        <v>45804</v>
      </c>
      <c r="F19" s="487">
        <f>G19/D19*100</f>
        <v>116.65600000000001</v>
      </c>
      <c r="G19" s="136">
        <f>SUM(G17:G18)</f>
        <v>320804</v>
      </c>
    </row>
    <row r="20" spans="1:7" ht="13.5" thickBot="1" x14ac:dyDescent="0.25">
      <c r="A20" s="137"/>
      <c r="B20" s="137"/>
      <c r="C20" s="137"/>
      <c r="D20" s="138"/>
      <c r="E20" s="138"/>
      <c r="F20" s="139"/>
      <c r="G20" s="138"/>
    </row>
    <row r="21" spans="1:7" ht="13.5" thickBot="1" x14ac:dyDescent="0.25">
      <c r="A21" s="1008" t="s">
        <v>468</v>
      </c>
      <c r="B21" s="1009"/>
      <c r="C21" s="136">
        <f>C13+C19</f>
        <v>17388518</v>
      </c>
      <c r="D21" s="136">
        <f>D13+D19</f>
        <v>17343066</v>
      </c>
      <c r="E21" s="136">
        <f>E13+E19</f>
        <v>45804</v>
      </c>
      <c r="F21" s="140">
        <f>G21/D21*100</f>
        <v>100.26410555088702</v>
      </c>
      <c r="G21" s="136">
        <f>G13+G19</f>
        <v>17388870</v>
      </c>
    </row>
    <row r="27" spans="1:7" x14ac:dyDescent="0.2">
      <c r="C27" s="618"/>
      <c r="D27" s="618"/>
      <c r="E27" s="618"/>
    </row>
    <row r="28" spans="1:7" x14ac:dyDescent="0.2">
      <c r="C28" s="618"/>
      <c r="D28" s="619"/>
      <c r="E28" s="618"/>
    </row>
    <row r="29" spans="1:7" x14ac:dyDescent="0.2">
      <c r="C29" s="618"/>
      <c r="D29" s="619"/>
      <c r="E29" s="618"/>
    </row>
    <row r="30" spans="1:7" x14ac:dyDescent="0.2">
      <c r="C30" s="618"/>
      <c r="D30" s="620"/>
      <c r="E30" s="618"/>
    </row>
    <row r="31" spans="1:7" x14ac:dyDescent="0.2">
      <c r="C31" s="618"/>
      <c r="D31" s="620"/>
      <c r="E31" s="618"/>
    </row>
    <row r="32" spans="1:7" x14ac:dyDescent="0.2">
      <c r="C32" s="618"/>
      <c r="D32" s="620"/>
      <c r="E32" s="618"/>
    </row>
  </sheetData>
  <mergeCells count="15">
    <mergeCell ref="A19:B19"/>
    <mergeCell ref="A21:B21"/>
    <mergeCell ref="A13:B13"/>
    <mergeCell ref="A14:G14"/>
    <mergeCell ref="A15:A16"/>
    <mergeCell ref="B15:B16"/>
    <mergeCell ref="C15:F15"/>
    <mergeCell ref="A10:A12"/>
    <mergeCell ref="A2:G2"/>
    <mergeCell ref="A3:G3"/>
    <mergeCell ref="A5:G5"/>
    <mergeCell ref="A6:G6"/>
    <mergeCell ref="A7:A8"/>
    <mergeCell ref="B7:B8"/>
    <mergeCell ref="C7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4"/>
  <sheetViews>
    <sheetView topLeftCell="A16" workbookViewId="0">
      <selection activeCell="A3" sqref="A3:G3"/>
    </sheetView>
  </sheetViews>
  <sheetFormatPr defaultRowHeight="12.75" x14ac:dyDescent="0.2"/>
  <cols>
    <col min="1" max="1" width="12.28515625" customWidth="1"/>
    <col min="2" max="2" width="38.140625" customWidth="1"/>
    <col min="3" max="3" width="15.42578125" customWidth="1"/>
    <col min="4" max="4" width="15.28515625" customWidth="1"/>
    <col min="5" max="5" width="13.140625" customWidth="1"/>
    <col min="6" max="6" width="9.7109375" customWidth="1"/>
    <col min="7" max="7" width="17" customWidth="1"/>
    <col min="8" max="9" width="10.140625" bestFit="1" customWidth="1"/>
  </cols>
  <sheetData>
    <row r="1" spans="1:12" x14ac:dyDescent="0.2">
      <c r="F1" s="5"/>
      <c r="G1" s="5"/>
    </row>
    <row r="2" spans="1:12" x14ac:dyDescent="0.2">
      <c r="A2" s="939" t="s">
        <v>678</v>
      </c>
      <c r="B2" s="939"/>
      <c r="C2" s="939"/>
      <c r="D2" s="939"/>
      <c r="E2" s="939"/>
      <c r="F2" s="939"/>
      <c r="G2" s="939"/>
    </row>
    <row r="3" spans="1:12" x14ac:dyDescent="0.2">
      <c r="A3" s="939" t="s">
        <v>243</v>
      </c>
      <c r="B3" s="939"/>
      <c r="C3" s="939"/>
      <c r="D3" s="939"/>
      <c r="E3" s="939"/>
      <c r="F3" s="939"/>
      <c r="G3" s="939"/>
    </row>
    <row r="4" spans="1:12" ht="13.5" thickBot="1" x14ac:dyDescent="0.25">
      <c r="G4" s="122" t="s">
        <v>324</v>
      </c>
    </row>
    <row r="5" spans="1:12" ht="21.75" customHeight="1" thickBot="1" x14ac:dyDescent="0.25">
      <c r="A5" s="1010" t="s">
        <v>2</v>
      </c>
      <c r="B5" s="1011"/>
      <c r="C5" s="1011"/>
      <c r="D5" s="1011"/>
      <c r="E5" s="1011"/>
      <c r="F5" s="1011"/>
      <c r="G5" s="1012"/>
    </row>
    <row r="6" spans="1:12" x14ac:dyDescent="0.2">
      <c r="A6" s="1013" t="s">
        <v>326</v>
      </c>
      <c r="B6" s="1015" t="s">
        <v>327</v>
      </c>
      <c r="C6" s="1017">
        <v>2021</v>
      </c>
      <c r="D6" s="993"/>
      <c r="E6" s="993"/>
      <c r="F6" s="994"/>
      <c r="G6" s="498">
        <v>2021</v>
      </c>
    </row>
    <row r="7" spans="1:12" ht="30.75" customHeight="1" thickBot="1" x14ac:dyDescent="0.25">
      <c r="A7" s="1014"/>
      <c r="B7" s="1016"/>
      <c r="C7" s="694" t="s">
        <v>455</v>
      </c>
      <c r="D7" s="499" t="s">
        <v>570</v>
      </c>
      <c r="E7" s="694" t="s">
        <v>507</v>
      </c>
      <c r="F7" s="694" t="s">
        <v>329</v>
      </c>
      <c r="G7" s="705" t="s">
        <v>565</v>
      </c>
    </row>
    <row r="8" spans="1:12" ht="22.5" customHeight="1" x14ac:dyDescent="0.2">
      <c r="A8" s="541" t="s">
        <v>374</v>
      </c>
      <c r="B8" s="500" t="s">
        <v>448</v>
      </c>
      <c r="C8" s="501">
        <v>7895000</v>
      </c>
      <c r="D8" s="615">
        <v>7745000</v>
      </c>
      <c r="E8" s="506">
        <v>-500000</v>
      </c>
      <c r="F8" s="503">
        <v>93.544222078760484</v>
      </c>
      <c r="G8" s="504">
        <v>7245000</v>
      </c>
      <c r="H8" s="473"/>
      <c r="I8" s="474"/>
      <c r="J8" s="474"/>
      <c r="K8" s="474"/>
      <c r="L8" s="474"/>
    </row>
    <row r="9" spans="1:12" ht="22.5" customHeight="1" x14ac:dyDescent="0.2">
      <c r="A9" s="542" t="s">
        <v>451</v>
      </c>
      <c r="B9" s="505" t="s">
        <v>474</v>
      </c>
      <c r="C9" s="506">
        <v>400000</v>
      </c>
      <c r="D9" s="616">
        <v>450000</v>
      </c>
      <c r="E9" s="506">
        <v>0</v>
      </c>
      <c r="F9" s="503">
        <v>100</v>
      </c>
      <c r="G9" s="507">
        <v>450000</v>
      </c>
      <c r="H9" s="474"/>
      <c r="I9" s="474"/>
      <c r="J9" s="474"/>
      <c r="K9" s="474"/>
      <c r="L9" s="474"/>
    </row>
    <row r="10" spans="1:12" ht="22.5" customHeight="1" x14ac:dyDescent="0.2">
      <c r="A10" s="542" t="s">
        <v>375</v>
      </c>
      <c r="B10" s="505" t="s">
        <v>376</v>
      </c>
      <c r="C10" s="506">
        <v>200000</v>
      </c>
      <c r="D10" s="616">
        <v>150000</v>
      </c>
      <c r="E10" s="506">
        <v>-150000</v>
      </c>
      <c r="F10" s="503">
        <v>0</v>
      </c>
      <c r="G10" s="507">
        <v>0</v>
      </c>
      <c r="H10" s="473"/>
      <c r="I10" s="474"/>
      <c r="J10" s="474"/>
      <c r="K10" s="474"/>
      <c r="L10" s="474"/>
    </row>
    <row r="11" spans="1:12" ht="22.5" customHeight="1" x14ac:dyDescent="0.2">
      <c r="A11" s="542" t="s">
        <v>440</v>
      </c>
      <c r="B11" s="505" t="s">
        <v>441</v>
      </c>
      <c r="C11" s="506">
        <v>24000</v>
      </c>
      <c r="D11" s="616">
        <v>24000</v>
      </c>
      <c r="E11" s="506">
        <v>0</v>
      </c>
      <c r="F11" s="503">
        <v>100</v>
      </c>
      <c r="G11" s="507">
        <v>24000</v>
      </c>
      <c r="H11" s="473"/>
      <c r="I11" s="474"/>
      <c r="J11" s="474"/>
      <c r="K11" s="474"/>
      <c r="L11" s="474"/>
    </row>
    <row r="12" spans="1:12" ht="22.5" customHeight="1" x14ac:dyDescent="0.2">
      <c r="A12" s="542" t="s">
        <v>435</v>
      </c>
      <c r="B12" s="505" t="s">
        <v>436</v>
      </c>
      <c r="C12" s="506">
        <v>410000</v>
      </c>
      <c r="D12" s="616">
        <v>410000</v>
      </c>
      <c r="E12" s="506">
        <v>400000</v>
      </c>
      <c r="F12" s="503">
        <v>0</v>
      </c>
      <c r="G12" s="507">
        <v>810000</v>
      </c>
      <c r="H12" s="474"/>
      <c r="I12" s="474"/>
      <c r="J12" s="474"/>
      <c r="K12" s="474"/>
      <c r="L12" s="474"/>
    </row>
    <row r="13" spans="1:12" ht="22.5" customHeight="1" x14ac:dyDescent="0.2">
      <c r="A13" s="543" t="s">
        <v>571</v>
      </c>
      <c r="B13" s="508" t="s">
        <v>377</v>
      </c>
      <c r="C13" s="509">
        <v>0</v>
      </c>
      <c r="D13" s="616">
        <v>0</v>
      </c>
      <c r="E13" s="506">
        <v>0</v>
      </c>
      <c r="F13" s="503"/>
      <c r="G13" s="507">
        <v>0</v>
      </c>
      <c r="H13" s="474"/>
      <c r="I13" s="474"/>
      <c r="J13" s="474"/>
      <c r="K13" s="474"/>
      <c r="L13" s="474"/>
    </row>
    <row r="14" spans="1:12" ht="30" customHeight="1" x14ac:dyDescent="0.2">
      <c r="A14" s="543" t="s">
        <v>380</v>
      </c>
      <c r="B14" s="510" t="s">
        <v>381</v>
      </c>
      <c r="C14" s="743">
        <v>820000</v>
      </c>
      <c r="D14" s="744">
        <v>820000</v>
      </c>
      <c r="E14" s="509">
        <v>250000</v>
      </c>
      <c r="F14" s="742">
        <v>450</v>
      </c>
      <c r="G14" s="526">
        <v>1070000</v>
      </c>
      <c r="H14" s="474"/>
      <c r="I14" s="474"/>
      <c r="J14" s="474"/>
      <c r="K14" s="474"/>
      <c r="L14" s="474"/>
    </row>
    <row r="15" spans="1:12" ht="30" customHeight="1" thickBot="1" x14ac:dyDescent="0.25">
      <c r="A15" s="745" t="s">
        <v>595</v>
      </c>
      <c r="B15" s="746" t="s">
        <v>597</v>
      </c>
      <c r="C15" s="747">
        <v>0</v>
      </c>
      <c r="D15" s="748">
        <v>30000</v>
      </c>
      <c r="E15" s="749">
        <v>0</v>
      </c>
      <c r="F15" s="750">
        <v>100</v>
      </c>
      <c r="G15" s="537">
        <v>30000</v>
      </c>
      <c r="H15" s="474"/>
      <c r="I15" s="474"/>
      <c r="J15" s="474"/>
      <c r="K15" s="474"/>
      <c r="L15" s="474"/>
    </row>
    <row r="16" spans="1:12" ht="24" customHeight="1" thickBot="1" x14ac:dyDescent="0.25">
      <c r="A16" s="1018" t="s">
        <v>3</v>
      </c>
      <c r="B16" s="1019"/>
      <c r="C16" s="512">
        <f>SUM(C8:C15)</f>
        <v>9749000</v>
      </c>
      <c r="D16" s="512">
        <f>SUM(D8:D15)</f>
        <v>9629000</v>
      </c>
      <c r="E16" s="514">
        <f>SUM(E8:E15)</f>
        <v>0</v>
      </c>
      <c r="F16" s="515">
        <f t="shared" ref="F16:F19" si="0">G16/D16*100</f>
        <v>100</v>
      </c>
      <c r="G16" s="513">
        <f>SUM(G8:G15)</f>
        <v>9629000</v>
      </c>
      <c r="H16" s="474"/>
      <c r="I16" s="475"/>
      <c r="J16" s="474"/>
      <c r="K16" s="474"/>
      <c r="L16" s="474"/>
    </row>
    <row r="17" spans="1:12" ht="20.100000000000001" customHeight="1" x14ac:dyDescent="0.2">
      <c r="A17" s="541" t="s">
        <v>382</v>
      </c>
      <c r="B17" s="516" t="s">
        <v>383</v>
      </c>
      <c r="C17" s="502">
        <v>1530000</v>
      </c>
      <c r="D17" s="501">
        <v>1503000</v>
      </c>
      <c r="E17" s="502">
        <v>0</v>
      </c>
      <c r="F17" s="503">
        <v>100</v>
      </c>
      <c r="G17" s="504">
        <v>1503000</v>
      </c>
      <c r="H17" s="473"/>
      <c r="I17" s="474"/>
      <c r="J17" s="474"/>
      <c r="K17" s="474"/>
      <c r="L17" s="474"/>
    </row>
    <row r="18" spans="1:12" ht="23.25" customHeight="1" thickBot="1" x14ac:dyDescent="0.25">
      <c r="A18" s="543" t="s">
        <v>384</v>
      </c>
      <c r="B18" s="517" t="s">
        <v>385</v>
      </c>
      <c r="C18" s="518">
        <v>0</v>
      </c>
      <c r="D18" s="535">
        <v>10000</v>
      </c>
      <c r="E18" s="502">
        <v>0</v>
      </c>
      <c r="F18" s="503">
        <v>100</v>
      </c>
      <c r="G18" s="504">
        <v>10000</v>
      </c>
      <c r="H18" s="473"/>
      <c r="I18" s="474"/>
      <c r="J18" s="474"/>
      <c r="K18" s="474"/>
      <c r="L18" s="474"/>
    </row>
    <row r="19" spans="1:12" ht="24.95" customHeight="1" thickBot="1" x14ac:dyDescent="0.25">
      <c r="A19" s="1020" t="s">
        <v>478</v>
      </c>
      <c r="B19" s="1019"/>
      <c r="C19" s="512">
        <f>SUM(C17:C18)</f>
        <v>1530000</v>
      </c>
      <c r="D19" s="512">
        <f>SUM(D17:D18)</f>
        <v>1513000</v>
      </c>
      <c r="E19" s="514">
        <f>SUM(E17:E18)</f>
        <v>0</v>
      </c>
      <c r="F19" s="655">
        <f t="shared" si="0"/>
        <v>100</v>
      </c>
      <c r="G19" s="513">
        <f>SUM(G17:G18)</f>
        <v>1513000</v>
      </c>
      <c r="H19" s="474"/>
      <c r="I19" s="474"/>
      <c r="J19" s="474"/>
      <c r="K19" s="474"/>
      <c r="L19" s="474"/>
    </row>
    <row r="20" spans="1:12" ht="20.100000000000001" customHeight="1" x14ac:dyDescent="0.2">
      <c r="A20" s="544" t="s">
        <v>386</v>
      </c>
      <c r="B20" s="546" t="s">
        <v>443</v>
      </c>
      <c r="C20" s="502">
        <v>755000</v>
      </c>
      <c r="D20" s="501">
        <v>755000</v>
      </c>
      <c r="E20" s="547">
        <v>0</v>
      </c>
      <c r="F20" s="548">
        <v>100</v>
      </c>
      <c r="G20" s="549">
        <v>755000</v>
      </c>
      <c r="H20" s="473"/>
      <c r="I20" s="474"/>
      <c r="J20" s="474"/>
      <c r="K20" s="474"/>
      <c r="L20" s="474"/>
    </row>
    <row r="21" spans="1:12" ht="20.100000000000001" customHeight="1" x14ac:dyDescent="0.2">
      <c r="A21" s="544" t="s">
        <v>387</v>
      </c>
      <c r="B21" s="550" t="s">
        <v>388</v>
      </c>
      <c r="C21" s="511">
        <v>550000</v>
      </c>
      <c r="D21" s="606">
        <v>550000</v>
      </c>
      <c r="E21" s="547">
        <v>0</v>
      </c>
      <c r="F21" s="552">
        <v>100</v>
      </c>
      <c r="G21" s="553">
        <v>550000</v>
      </c>
      <c r="H21" s="473"/>
      <c r="I21" s="474"/>
      <c r="J21" s="474"/>
      <c r="K21" s="474"/>
      <c r="L21" s="474"/>
    </row>
    <row r="22" spans="1:12" ht="20.100000000000001" customHeight="1" x14ac:dyDescent="0.2">
      <c r="A22" s="544" t="s">
        <v>452</v>
      </c>
      <c r="B22" s="519" t="s">
        <v>475</v>
      </c>
      <c r="C22" s="511">
        <v>96000</v>
      </c>
      <c r="D22" s="606">
        <v>96000</v>
      </c>
      <c r="E22" s="547">
        <v>10013</v>
      </c>
      <c r="F22" s="520">
        <v>110.43020833333333</v>
      </c>
      <c r="G22" s="507">
        <v>106013</v>
      </c>
      <c r="H22" s="473"/>
      <c r="I22" s="474"/>
      <c r="J22" s="474"/>
      <c r="K22" s="474"/>
      <c r="L22" s="474"/>
    </row>
    <row r="23" spans="1:12" ht="20.100000000000001" customHeight="1" x14ac:dyDescent="0.2">
      <c r="A23" s="544" t="s">
        <v>567</v>
      </c>
      <c r="B23" s="521" t="s">
        <v>476</v>
      </c>
      <c r="C23" s="511">
        <v>60000</v>
      </c>
      <c r="D23" s="606">
        <v>60000</v>
      </c>
      <c r="E23" s="547">
        <v>0</v>
      </c>
      <c r="F23" s="520">
        <v>100</v>
      </c>
      <c r="G23" s="507">
        <v>60000</v>
      </c>
      <c r="H23" s="473"/>
      <c r="I23" s="474"/>
      <c r="J23" s="474"/>
      <c r="K23" s="474"/>
      <c r="L23" s="474"/>
    </row>
    <row r="24" spans="1:12" ht="20.100000000000001" customHeight="1" x14ac:dyDescent="0.2">
      <c r="A24" s="544" t="s">
        <v>392</v>
      </c>
      <c r="B24" s="521" t="s">
        <v>572</v>
      </c>
      <c r="C24" s="511">
        <v>2140000</v>
      </c>
      <c r="D24" s="606">
        <v>2200000</v>
      </c>
      <c r="E24" s="547">
        <v>0</v>
      </c>
      <c r="F24" s="520">
        <v>100</v>
      </c>
      <c r="G24" s="507">
        <v>2200000</v>
      </c>
      <c r="H24" s="473"/>
      <c r="I24" s="474"/>
      <c r="J24" s="474"/>
      <c r="K24" s="474"/>
      <c r="L24" s="474"/>
    </row>
    <row r="25" spans="1:12" ht="20.100000000000001" customHeight="1" x14ac:dyDescent="0.2">
      <c r="A25" s="544" t="s">
        <v>395</v>
      </c>
      <c r="B25" s="521" t="s">
        <v>573</v>
      </c>
      <c r="C25" s="511">
        <v>500000</v>
      </c>
      <c r="D25" s="606">
        <v>500000</v>
      </c>
      <c r="E25" s="547">
        <v>0</v>
      </c>
      <c r="F25" s="520">
        <v>100</v>
      </c>
      <c r="G25" s="507">
        <v>500000</v>
      </c>
      <c r="H25" s="473"/>
      <c r="I25" s="474"/>
      <c r="J25" s="474"/>
      <c r="K25" s="474"/>
      <c r="L25" s="474"/>
    </row>
    <row r="26" spans="1:12" ht="20.100000000000001" customHeight="1" x14ac:dyDescent="0.2">
      <c r="A26" s="544" t="s">
        <v>397</v>
      </c>
      <c r="B26" s="521" t="s">
        <v>655</v>
      </c>
      <c r="C26" s="511">
        <v>0</v>
      </c>
      <c r="D26" s="606">
        <v>0</v>
      </c>
      <c r="E26" s="547">
        <v>0</v>
      </c>
      <c r="F26" s="520">
        <v>0</v>
      </c>
      <c r="G26" s="507">
        <v>0</v>
      </c>
      <c r="H26" s="473"/>
      <c r="I26" s="474"/>
      <c r="J26" s="474"/>
      <c r="K26" s="474"/>
      <c r="L26" s="474"/>
    </row>
    <row r="27" spans="1:12" ht="20.100000000000001" customHeight="1" x14ac:dyDescent="0.2">
      <c r="A27" s="544" t="s">
        <v>399</v>
      </c>
      <c r="B27" s="521" t="s">
        <v>400</v>
      </c>
      <c r="C27" s="511">
        <v>888425</v>
      </c>
      <c r="D27" s="606">
        <v>888425</v>
      </c>
      <c r="E27" s="547">
        <v>25791</v>
      </c>
      <c r="F27" s="520">
        <v>102.90300250443201</v>
      </c>
      <c r="G27" s="507">
        <v>914216</v>
      </c>
      <c r="H27" s="473"/>
      <c r="I27" s="474"/>
      <c r="J27" s="474"/>
      <c r="K27" s="473"/>
      <c r="L27" s="474"/>
    </row>
    <row r="28" spans="1:12" ht="20.100000000000001" customHeight="1" x14ac:dyDescent="0.2">
      <c r="A28" s="545" t="s">
        <v>428</v>
      </c>
      <c r="B28" s="521" t="s">
        <v>429</v>
      </c>
      <c r="C28" s="511">
        <v>100000</v>
      </c>
      <c r="D28" s="606">
        <v>100000</v>
      </c>
      <c r="E28" s="547">
        <v>0</v>
      </c>
      <c r="F28" s="520">
        <v>100</v>
      </c>
      <c r="G28" s="507">
        <v>100000</v>
      </c>
      <c r="H28" s="473"/>
      <c r="I28" s="474"/>
      <c r="J28" s="474"/>
      <c r="K28" s="473"/>
      <c r="L28" s="474"/>
    </row>
    <row r="29" spans="1:12" ht="25.5" customHeight="1" x14ac:dyDescent="0.2">
      <c r="A29" s="522" t="s">
        <v>401</v>
      </c>
      <c r="B29" s="519" t="s">
        <v>402</v>
      </c>
      <c r="C29" s="511">
        <v>1015093</v>
      </c>
      <c r="D29" s="606">
        <v>1046641</v>
      </c>
      <c r="E29" s="547">
        <v>10000</v>
      </c>
      <c r="F29" s="520">
        <v>100.95543744225574</v>
      </c>
      <c r="G29" s="507">
        <v>1056641</v>
      </c>
      <c r="H29" s="473"/>
      <c r="I29" s="474"/>
      <c r="J29" s="474"/>
      <c r="K29" s="473"/>
      <c r="L29" s="474"/>
    </row>
    <row r="30" spans="1:12" ht="20.100000000000001" customHeight="1" thickBot="1" x14ac:dyDescent="0.25">
      <c r="A30" s="523" t="s">
        <v>407</v>
      </c>
      <c r="B30" s="517" t="s">
        <v>408</v>
      </c>
      <c r="C30" s="524">
        <v>5000</v>
      </c>
      <c r="D30" s="535">
        <v>5000</v>
      </c>
      <c r="E30" s="547">
        <v>0</v>
      </c>
      <c r="F30" s="525">
        <v>100</v>
      </c>
      <c r="G30" s="526">
        <v>5000</v>
      </c>
      <c r="H30" s="473"/>
      <c r="I30" s="474"/>
      <c r="J30" s="474"/>
      <c r="K30" s="473"/>
      <c r="L30" s="474"/>
    </row>
    <row r="31" spans="1:12" ht="24.95" customHeight="1" thickBot="1" x14ac:dyDescent="0.25">
      <c r="A31" s="1018" t="s">
        <v>5</v>
      </c>
      <c r="B31" s="1019"/>
      <c r="C31" s="512">
        <f>SUM(C20:C30)</f>
        <v>6109518</v>
      </c>
      <c r="D31" s="512">
        <f>SUM(D20:D30)</f>
        <v>6201066</v>
      </c>
      <c r="E31" s="514">
        <f>SUM(E20:E30)</f>
        <v>45804</v>
      </c>
      <c r="F31" s="515">
        <f>G31/D31*100</f>
        <v>100.7386471938857</v>
      </c>
      <c r="G31" s="652">
        <f>SUM(G20:G30)</f>
        <v>6246870</v>
      </c>
      <c r="H31" s="474"/>
      <c r="I31" s="474"/>
      <c r="J31" s="474"/>
      <c r="K31" s="473"/>
      <c r="L31" s="474"/>
    </row>
    <row r="32" spans="1:12" ht="24.95" customHeight="1" x14ac:dyDescent="0.2">
      <c r="A32" s="527" t="s">
        <v>418</v>
      </c>
      <c r="B32" s="528" t="s">
        <v>480</v>
      </c>
      <c r="C32" s="529">
        <v>0</v>
      </c>
      <c r="D32" s="644">
        <v>0</v>
      </c>
      <c r="E32" s="501">
        <v>0</v>
      </c>
      <c r="F32" s="530">
        <v>0</v>
      </c>
      <c r="G32" s="531">
        <v>0</v>
      </c>
      <c r="H32" s="474"/>
      <c r="I32" s="474"/>
      <c r="J32" s="474"/>
      <c r="K32" s="473"/>
      <c r="L32" s="474"/>
    </row>
    <row r="33" spans="1:12" ht="24.95" customHeight="1" thickBot="1" x14ac:dyDescent="0.25">
      <c r="A33" s="532" t="s">
        <v>420</v>
      </c>
      <c r="B33" s="533" t="s">
        <v>481</v>
      </c>
      <c r="C33" s="534">
        <v>0</v>
      </c>
      <c r="D33" s="535">
        <v>0</v>
      </c>
      <c r="E33" s="506">
        <v>0</v>
      </c>
      <c r="F33" s="536">
        <v>0</v>
      </c>
      <c r="G33" s="537">
        <v>0</v>
      </c>
      <c r="H33" s="474"/>
      <c r="I33" s="474"/>
      <c r="J33" s="474"/>
      <c r="K33" s="473"/>
      <c r="L33" s="474"/>
    </row>
    <row r="34" spans="1:12" ht="24.95" customHeight="1" thickBot="1" x14ac:dyDescent="0.25">
      <c r="A34" s="1018" t="s">
        <v>574</v>
      </c>
      <c r="B34" s="1019"/>
      <c r="C34" s="512">
        <f>SUM(C32:C33)</f>
        <v>0</v>
      </c>
      <c r="D34" s="512">
        <f>SUM(D32:D33)</f>
        <v>0</v>
      </c>
      <c r="E34" s="514">
        <f>SUM(E32:E33)</f>
        <v>0</v>
      </c>
      <c r="F34" s="515">
        <v>0</v>
      </c>
      <c r="G34" s="652">
        <f>SUM(G32:G33)</f>
        <v>0</v>
      </c>
      <c r="H34" s="474"/>
      <c r="I34" s="474"/>
      <c r="J34" s="474"/>
      <c r="K34" s="473"/>
      <c r="L34" s="474"/>
    </row>
    <row r="35" spans="1:12" ht="21.75" customHeight="1" thickBot="1" x14ac:dyDescent="0.25">
      <c r="A35" s="1021" t="s">
        <v>148</v>
      </c>
      <c r="B35" s="1022"/>
      <c r="C35" s="538">
        <f>SUM(C34,C31,C19,C16)</f>
        <v>17388518</v>
      </c>
      <c r="D35" s="538">
        <f>SUM(D34,D31,D19,D16)</f>
        <v>17343066</v>
      </c>
      <c r="E35" s="539">
        <f>E16+E19+E31+E34</f>
        <v>45804</v>
      </c>
      <c r="F35" s="540">
        <f>G35/D35*100</f>
        <v>100.26410555088702</v>
      </c>
      <c r="G35" s="539">
        <f>G16+G19+G31+G34</f>
        <v>17388870</v>
      </c>
      <c r="H35" s="476"/>
      <c r="I35" s="474"/>
      <c r="J35" s="474"/>
      <c r="K35" s="473"/>
      <c r="L35" s="474"/>
    </row>
    <row r="36" spans="1:12" x14ac:dyDescent="0.2">
      <c r="H36" s="474"/>
      <c r="I36" s="474"/>
      <c r="J36" s="474"/>
      <c r="K36" s="473"/>
      <c r="L36" s="474"/>
    </row>
    <row r="37" spans="1:12" x14ac:dyDescent="0.2">
      <c r="A37" s="121" t="s">
        <v>575</v>
      </c>
      <c r="B37" s="121"/>
      <c r="C37" s="403"/>
      <c r="D37" s="403"/>
      <c r="E37" s="403"/>
      <c r="F37" s="403"/>
      <c r="G37" s="403"/>
      <c r="H37" s="474"/>
      <c r="I37" s="474"/>
      <c r="J37" s="474"/>
      <c r="K37" s="473"/>
      <c r="L37" s="474"/>
    </row>
    <row r="38" spans="1:12" x14ac:dyDescent="0.2">
      <c r="H38" s="474"/>
      <c r="I38" s="474"/>
      <c r="J38" s="474"/>
      <c r="K38" s="473"/>
      <c r="L38" s="474"/>
    </row>
    <row r="39" spans="1:12" x14ac:dyDescent="0.2">
      <c r="H39" s="474"/>
      <c r="I39" s="474"/>
      <c r="J39" s="474"/>
      <c r="K39" s="473"/>
      <c r="L39" s="474"/>
    </row>
    <row r="40" spans="1:12" x14ac:dyDescent="0.2">
      <c r="H40" s="474"/>
      <c r="I40" s="474"/>
      <c r="J40" s="474"/>
      <c r="K40" s="473"/>
      <c r="L40" s="474"/>
    </row>
    <row r="41" spans="1:12" x14ac:dyDescent="0.2">
      <c r="H41" s="474"/>
      <c r="I41" s="474"/>
      <c r="J41" s="474"/>
      <c r="K41" s="473"/>
      <c r="L41" s="474"/>
    </row>
    <row r="42" spans="1:12" x14ac:dyDescent="0.2">
      <c r="H42" s="474"/>
      <c r="I42" s="474"/>
      <c r="J42" s="474"/>
      <c r="K42" s="473"/>
      <c r="L42" s="474"/>
    </row>
    <row r="43" spans="1:12" x14ac:dyDescent="0.2">
      <c r="H43" s="474"/>
      <c r="I43" s="474"/>
      <c r="J43" s="474"/>
      <c r="K43" s="473"/>
      <c r="L43" s="474"/>
    </row>
    <row r="44" spans="1:12" x14ac:dyDescent="0.2">
      <c r="H44" s="474"/>
      <c r="I44" s="474"/>
      <c r="J44" s="474"/>
      <c r="K44" s="474"/>
      <c r="L44" s="474"/>
    </row>
  </sheetData>
  <mergeCells count="11">
    <mergeCell ref="A16:B16"/>
    <mergeCell ref="A19:B19"/>
    <mergeCell ref="A31:B31"/>
    <mergeCell ref="A34:B34"/>
    <mergeCell ref="A35:B35"/>
    <mergeCell ref="A2:G2"/>
    <mergeCell ref="A3:G3"/>
    <mergeCell ref="A5:G5"/>
    <mergeCell ref="A6:A7"/>
    <mergeCell ref="B6:B7"/>
    <mergeCell ref="C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0"/>
  <sheetViews>
    <sheetView tabSelected="1" workbookViewId="0">
      <selection activeCell="K18" sqref="K18"/>
    </sheetView>
  </sheetViews>
  <sheetFormatPr defaultRowHeight="12.75" x14ac:dyDescent="0.2"/>
  <cols>
    <col min="1" max="1" width="12.28515625" customWidth="1"/>
    <col min="2" max="2" width="37.28515625" customWidth="1"/>
    <col min="3" max="3" width="13" customWidth="1"/>
    <col min="4" max="4" width="11.85546875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5"/>
      <c r="G1" s="5"/>
    </row>
    <row r="2" spans="1:7" x14ac:dyDescent="0.2">
      <c r="A2" s="939" t="s">
        <v>678</v>
      </c>
      <c r="B2" s="939"/>
      <c r="C2" s="939"/>
      <c r="D2" s="939"/>
      <c r="E2" s="939"/>
      <c r="F2" s="939"/>
      <c r="G2" s="939"/>
    </row>
    <row r="3" spans="1:7" x14ac:dyDescent="0.2">
      <c r="A3" s="939" t="s">
        <v>482</v>
      </c>
      <c r="B3" s="939"/>
      <c r="C3" s="939"/>
      <c r="D3" s="939"/>
      <c r="E3" s="939"/>
      <c r="F3" s="939"/>
      <c r="G3" s="939"/>
    </row>
    <row r="4" spans="1:7" x14ac:dyDescent="0.2">
      <c r="A4" s="134"/>
      <c r="B4" s="134"/>
      <c r="C4" s="134"/>
      <c r="D4" s="134"/>
      <c r="E4" s="134"/>
      <c r="F4" s="134"/>
      <c r="G4" s="135" t="s">
        <v>324</v>
      </c>
    </row>
    <row r="5" spans="1:7" ht="13.5" thickBot="1" x14ac:dyDescent="0.25">
      <c r="A5" s="999" t="s">
        <v>325</v>
      </c>
      <c r="B5" s="999"/>
      <c r="C5" s="999"/>
      <c r="D5" s="999"/>
      <c r="E5" s="999"/>
      <c r="F5" s="999"/>
      <c r="G5" s="999"/>
    </row>
    <row r="6" spans="1:7" x14ac:dyDescent="0.2">
      <c r="A6" s="1000" t="s">
        <v>355</v>
      </c>
      <c r="B6" s="1001"/>
      <c r="C6" s="1001"/>
      <c r="D6" s="1001"/>
      <c r="E6" s="1001"/>
      <c r="F6" s="1001"/>
      <c r="G6" s="1002"/>
    </row>
    <row r="7" spans="1:7" x14ac:dyDescent="0.2">
      <c r="A7" s="1003" t="s">
        <v>326</v>
      </c>
      <c r="B7" s="1005" t="s">
        <v>327</v>
      </c>
      <c r="C7" s="1023">
        <v>2021</v>
      </c>
      <c r="D7" s="972"/>
      <c r="E7" s="972"/>
      <c r="F7" s="973"/>
      <c r="G7" s="483">
        <v>2021</v>
      </c>
    </row>
    <row r="8" spans="1:7" ht="13.5" thickBot="1" x14ac:dyDescent="0.25">
      <c r="A8" s="1024"/>
      <c r="B8" s="1006"/>
      <c r="C8" s="484" t="s">
        <v>455</v>
      </c>
      <c r="D8" s="484" t="s">
        <v>504</v>
      </c>
      <c r="E8" s="484" t="s">
        <v>507</v>
      </c>
      <c r="F8" s="484" t="s">
        <v>329</v>
      </c>
      <c r="G8" s="693" t="s">
        <v>654</v>
      </c>
    </row>
    <row r="9" spans="1:7" ht="21" x14ac:dyDescent="0.2">
      <c r="A9" s="141" t="s">
        <v>357</v>
      </c>
      <c r="B9" s="142" t="s">
        <v>358</v>
      </c>
      <c r="C9" s="312">
        <v>2220370</v>
      </c>
      <c r="D9" s="641">
        <v>2220370</v>
      </c>
      <c r="E9" s="640">
        <v>0</v>
      </c>
      <c r="F9" s="143">
        <v>100</v>
      </c>
      <c r="G9" s="144">
        <v>2220370</v>
      </c>
    </row>
    <row r="10" spans="1:7" x14ac:dyDescent="0.2">
      <c r="A10" s="997" t="s">
        <v>456</v>
      </c>
      <c r="B10" s="488" t="s">
        <v>457</v>
      </c>
      <c r="C10" s="611">
        <v>70460140</v>
      </c>
      <c r="D10" s="645">
        <v>70371614</v>
      </c>
      <c r="E10" s="640">
        <v>0</v>
      </c>
      <c r="F10" s="143">
        <v>100</v>
      </c>
      <c r="G10" s="145">
        <v>70371614</v>
      </c>
    </row>
    <row r="11" spans="1:7" x14ac:dyDescent="0.2">
      <c r="A11" s="998"/>
      <c r="B11" s="489" t="s">
        <v>458</v>
      </c>
      <c r="C11" s="612">
        <v>65659870</v>
      </c>
      <c r="D11" s="646">
        <v>67970070</v>
      </c>
      <c r="E11" s="640">
        <v>0</v>
      </c>
      <c r="F11" s="492">
        <v>100</v>
      </c>
      <c r="G11" s="493">
        <v>67970070</v>
      </c>
    </row>
    <row r="12" spans="1:7" ht="13.5" thickBot="1" x14ac:dyDescent="0.25">
      <c r="A12" s="998"/>
      <c r="B12" s="494" t="s">
        <v>479</v>
      </c>
      <c r="C12" s="613">
        <v>4800270</v>
      </c>
      <c r="D12" s="647">
        <v>2401544</v>
      </c>
      <c r="E12" s="640">
        <v>0</v>
      </c>
      <c r="F12" s="492">
        <v>0</v>
      </c>
      <c r="G12" s="497">
        <v>2401544</v>
      </c>
    </row>
    <row r="13" spans="1:7" ht="13.5" thickBot="1" x14ac:dyDescent="0.25">
      <c r="A13" s="1008" t="s">
        <v>77</v>
      </c>
      <c r="B13" s="1009"/>
      <c r="C13" s="136">
        <f>C9+C10</f>
        <v>72680510</v>
      </c>
      <c r="D13" s="136">
        <f>SUM(D9:D10)</f>
        <v>72591984</v>
      </c>
      <c r="E13" s="486">
        <f>SUM(E9:E10)</f>
        <v>0</v>
      </c>
      <c r="F13" s="487">
        <f>G13/D13*100</f>
        <v>100</v>
      </c>
      <c r="G13" s="136">
        <f>SUM(G9:G10)</f>
        <v>72591984</v>
      </c>
    </row>
    <row r="14" spans="1:7" x14ac:dyDescent="0.2">
      <c r="A14" s="1000" t="s">
        <v>656</v>
      </c>
      <c r="B14" s="1001"/>
      <c r="C14" s="1001"/>
      <c r="D14" s="1001"/>
      <c r="E14" s="1001"/>
      <c r="F14" s="1001"/>
      <c r="G14" s="1002"/>
    </row>
    <row r="15" spans="1:7" x14ac:dyDescent="0.2">
      <c r="A15" s="1003" t="s">
        <v>326</v>
      </c>
      <c r="B15" s="1005" t="s">
        <v>327</v>
      </c>
      <c r="C15" s="1023">
        <v>2021</v>
      </c>
      <c r="D15" s="972"/>
      <c r="E15" s="972"/>
      <c r="F15" s="973"/>
      <c r="G15" s="483">
        <v>2021</v>
      </c>
    </row>
    <row r="16" spans="1:7" ht="13.5" thickBot="1" x14ac:dyDescent="0.25">
      <c r="A16" s="1004"/>
      <c r="B16" s="1006"/>
      <c r="C16" s="693" t="s">
        <v>455</v>
      </c>
      <c r="D16" s="704" t="s">
        <v>570</v>
      </c>
      <c r="E16" s="693" t="s">
        <v>507</v>
      </c>
      <c r="F16" s="693" t="s">
        <v>329</v>
      </c>
      <c r="G16" s="704" t="s">
        <v>565</v>
      </c>
    </row>
    <row r="17" spans="1:7" ht="21.75" thickBot="1" x14ac:dyDescent="0.25">
      <c r="A17" s="554" t="s">
        <v>332</v>
      </c>
      <c r="B17" s="555" t="s">
        <v>484</v>
      </c>
      <c r="C17" s="649">
        <v>0</v>
      </c>
      <c r="D17" s="556">
        <v>0</v>
      </c>
      <c r="E17" s="642">
        <v>0</v>
      </c>
      <c r="F17" s="143">
        <v>0</v>
      </c>
      <c r="G17" s="557">
        <v>0</v>
      </c>
    </row>
    <row r="18" spans="1:7" ht="13.5" thickBot="1" x14ac:dyDescent="0.25">
      <c r="A18" s="1025" t="s">
        <v>77</v>
      </c>
      <c r="B18" s="1026"/>
      <c r="C18" s="706">
        <v>0</v>
      </c>
      <c r="D18" s="707">
        <f>SUM(D17:D17)</f>
        <v>0</v>
      </c>
      <c r="E18" s="707">
        <f>SUM(E17:E17)</f>
        <v>0</v>
      </c>
      <c r="F18" s="708" t="e">
        <f>G18/D18*100</f>
        <v>#DIV/0!</v>
      </c>
      <c r="G18" s="707">
        <f>SUM(G17:G17)</f>
        <v>0</v>
      </c>
    </row>
    <row r="19" spans="1:7" x14ac:dyDescent="0.2">
      <c r="A19" s="1000" t="s">
        <v>483</v>
      </c>
      <c r="B19" s="1001"/>
      <c r="C19" s="1001"/>
      <c r="D19" s="1001"/>
      <c r="E19" s="1001"/>
      <c r="F19" s="1001"/>
      <c r="G19" s="1002"/>
    </row>
    <row r="20" spans="1:7" x14ac:dyDescent="0.2">
      <c r="A20" s="1003" t="s">
        <v>326</v>
      </c>
      <c r="B20" s="1005" t="s">
        <v>327</v>
      </c>
      <c r="C20" s="1023">
        <v>2021</v>
      </c>
      <c r="D20" s="972"/>
      <c r="E20" s="972"/>
      <c r="F20" s="973"/>
      <c r="G20" s="483">
        <v>2021</v>
      </c>
    </row>
    <row r="21" spans="1:7" ht="13.5" thickBot="1" x14ac:dyDescent="0.25">
      <c r="A21" s="1024"/>
      <c r="B21" s="1006"/>
      <c r="C21" s="484" t="s">
        <v>455</v>
      </c>
      <c r="D21" s="484" t="s">
        <v>504</v>
      </c>
      <c r="E21" s="484" t="s">
        <v>507</v>
      </c>
      <c r="F21" s="484" t="s">
        <v>329</v>
      </c>
      <c r="G21" s="693" t="s">
        <v>654</v>
      </c>
    </row>
    <row r="22" spans="1:7" x14ac:dyDescent="0.2">
      <c r="A22" s="614">
        <v>94011</v>
      </c>
      <c r="B22" s="614" t="s">
        <v>598</v>
      </c>
      <c r="C22" s="650">
        <v>0</v>
      </c>
      <c r="D22" s="312">
        <v>0</v>
      </c>
      <c r="E22" s="642">
        <v>0</v>
      </c>
      <c r="F22" s="143">
        <v>0</v>
      </c>
      <c r="G22" s="148">
        <v>0</v>
      </c>
    </row>
    <row r="23" spans="1:7" x14ac:dyDescent="0.2">
      <c r="A23" s="117" t="s">
        <v>338</v>
      </c>
      <c r="B23" s="118" t="s">
        <v>308</v>
      </c>
      <c r="C23" s="312">
        <v>0</v>
      </c>
      <c r="D23" s="312">
        <v>0</v>
      </c>
      <c r="E23" s="642">
        <v>0</v>
      </c>
      <c r="F23" s="143">
        <v>0</v>
      </c>
      <c r="G23" s="148">
        <v>0</v>
      </c>
    </row>
    <row r="24" spans="1:7" ht="13.5" thickBot="1" x14ac:dyDescent="0.25">
      <c r="A24" s="141" t="s">
        <v>464</v>
      </c>
      <c r="B24" s="142" t="s">
        <v>465</v>
      </c>
      <c r="C24" s="312">
        <v>0</v>
      </c>
      <c r="D24" s="648">
        <v>4000</v>
      </c>
      <c r="E24" s="642">
        <v>191</v>
      </c>
      <c r="F24" s="143">
        <v>104.77499999999999</v>
      </c>
      <c r="G24" s="148">
        <v>4191</v>
      </c>
    </row>
    <row r="25" spans="1:7" ht="13.5" thickBot="1" x14ac:dyDescent="0.25">
      <c r="A25" s="1008" t="s">
        <v>77</v>
      </c>
      <c r="B25" s="1009"/>
      <c r="C25" s="136">
        <f>SUM(C22:C24)</f>
        <v>0</v>
      </c>
      <c r="D25" s="136">
        <f>SUM(D22:D24)</f>
        <v>4000</v>
      </c>
      <c r="E25" s="136">
        <f>SUM(E22:E24)</f>
        <v>191</v>
      </c>
      <c r="F25" s="487">
        <f>G25/D25*100</f>
        <v>104.77499999999999</v>
      </c>
      <c r="G25" s="136">
        <f>SUM(G22:G24)</f>
        <v>4191</v>
      </c>
    </row>
    <row r="26" spans="1:7" ht="13.5" thickBot="1" x14ac:dyDescent="0.25">
      <c r="A26" s="137"/>
      <c r="B26" s="137"/>
      <c r="C26" s="137"/>
      <c r="D26" s="138"/>
      <c r="E26" s="138"/>
      <c r="F26" s="139"/>
      <c r="G26" s="138"/>
    </row>
    <row r="27" spans="1:7" ht="13.5" thickBot="1" x14ac:dyDescent="0.25">
      <c r="A27" s="1008" t="s">
        <v>468</v>
      </c>
      <c r="B27" s="1009"/>
      <c r="C27" s="136">
        <f>C13+C25+C18</f>
        <v>72680510</v>
      </c>
      <c r="D27" s="136">
        <f>D13+D25+D18</f>
        <v>72595984</v>
      </c>
      <c r="E27" s="136">
        <f>SUM(E13+E18+E25)</f>
        <v>191</v>
      </c>
      <c r="F27" s="140">
        <f>G27/D27*100</f>
        <v>100.00026309995329</v>
      </c>
      <c r="G27" s="136">
        <f>G13+G25+G18</f>
        <v>72596175</v>
      </c>
    </row>
    <row r="30" spans="1:7" x14ac:dyDescent="0.2">
      <c r="G30" s="3"/>
    </row>
  </sheetData>
  <mergeCells count="20">
    <mergeCell ref="B15:B16"/>
    <mergeCell ref="A18:B18"/>
    <mergeCell ref="B20:B21"/>
    <mergeCell ref="C20:F20"/>
    <mergeCell ref="A25:B25"/>
    <mergeCell ref="C15:F15"/>
    <mergeCell ref="A27:B27"/>
    <mergeCell ref="A2:G2"/>
    <mergeCell ref="A3:G3"/>
    <mergeCell ref="A5:G5"/>
    <mergeCell ref="A6:G6"/>
    <mergeCell ref="A7:A8"/>
    <mergeCell ref="B7:B8"/>
    <mergeCell ref="C7:F7"/>
    <mergeCell ref="A10:A12"/>
    <mergeCell ref="A13:B13"/>
    <mergeCell ref="A19:G19"/>
    <mergeCell ref="A20:A21"/>
    <mergeCell ref="A14:G14"/>
    <mergeCell ref="A15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7"/>
  <sheetViews>
    <sheetView topLeftCell="A19" workbookViewId="0">
      <selection activeCell="G8" sqref="G8"/>
    </sheetView>
  </sheetViews>
  <sheetFormatPr defaultRowHeight="12.75" x14ac:dyDescent="0.2"/>
  <cols>
    <col min="1" max="1" width="12.28515625" customWidth="1"/>
    <col min="2" max="2" width="38.140625" customWidth="1"/>
    <col min="3" max="3" width="15.140625" customWidth="1"/>
    <col min="4" max="4" width="15.28515625" customWidth="1"/>
    <col min="5" max="5" width="13.140625" customWidth="1"/>
    <col min="6" max="6" width="9.7109375" customWidth="1"/>
    <col min="7" max="7" width="17" customWidth="1"/>
    <col min="8" max="9" width="10.140625" bestFit="1" customWidth="1"/>
  </cols>
  <sheetData>
    <row r="1" spans="1:12" x14ac:dyDescent="0.2">
      <c r="F1" s="5"/>
      <c r="G1" s="5"/>
    </row>
    <row r="2" spans="1:12" x14ac:dyDescent="0.2">
      <c r="A2" s="939" t="s">
        <v>678</v>
      </c>
      <c r="B2" s="939"/>
      <c r="C2" s="939"/>
      <c r="D2" s="939"/>
      <c r="E2" s="939"/>
      <c r="F2" s="939"/>
      <c r="G2" s="939"/>
    </row>
    <row r="3" spans="1:12" x14ac:dyDescent="0.2">
      <c r="A3" s="939" t="s">
        <v>482</v>
      </c>
      <c r="B3" s="939"/>
      <c r="C3" s="939"/>
      <c r="D3" s="939"/>
      <c r="E3" s="939"/>
      <c r="F3" s="939"/>
      <c r="G3" s="939"/>
    </row>
    <row r="4" spans="1:12" ht="13.5" thickBot="1" x14ac:dyDescent="0.25">
      <c r="G4" s="122" t="s">
        <v>324</v>
      </c>
    </row>
    <row r="5" spans="1:12" ht="21.75" customHeight="1" thickBot="1" x14ac:dyDescent="0.25">
      <c r="A5" s="1010" t="s">
        <v>2</v>
      </c>
      <c r="B5" s="1011"/>
      <c r="C5" s="1011"/>
      <c r="D5" s="1011"/>
      <c r="E5" s="1011"/>
      <c r="F5" s="1011"/>
      <c r="G5" s="1012"/>
    </row>
    <row r="6" spans="1:12" ht="15.75" customHeight="1" x14ac:dyDescent="0.2">
      <c r="A6" s="1013" t="s">
        <v>326</v>
      </c>
      <c r="B6" s="1015" t="s">
        <v>327</v>
      </c>
      <c r="C6" s="1017">
        <v>2021</v>
      </c>
      <c r="D6" s="993"/>
      <c r="E6" s="993"/>
      <c r="F6" s="994"/>
      <c r="G6" s="498">
        <v>2021</v>
      </c>
    </row>
    <row r="7" spans="1:12" ht="30.75" customHeight="1" thickBot="1" x14ac:dyDescent="0.25">
      <c r="A7" s="1014"/>
      <c r="B7" s="1016"/>
      <c r="C7" s="731" t="s">
        <v>455</v>
      </c>
      <c r="D7" s="499" t="s">
        <v>570</v>
      </c>
      <c r="E7" s="731" t="s">
        <v>507</v>
      </c>
      <c r="F7" s="731" t="s">
        <v>329</v>
      </c>
      <c r="G7" s="705" t="s">
        <v>565</v>
      </c>
    </row>
    <row r="8" spans="1:12" ht="22.5" customHeight="1" x14ac:dyDescent="0.2">
      <c r="A8" s="607" t="s">
        <v>374</v>
      </c>
      <c r="B8" s="608" t="s">
        <v>448</v>
      </c>
      <c r="C8" s="609">
        <v>44640000</v>
      </c>
      <c r="D8" s="501">
        <v>43980000</v>
      </c>
      <c r="E8" s="651">
        <v>-2400000</v>
      </c>
      <c r="F8" s="530">
        <v>94.542974079126878</v>
      </c>
      <c r="G8" s="610">
        <v>41580000</v>
      </c>
      <c r="H8" s="473"/>
      <c r="I8" s="474"/>
      <c r="J8" s="474"/>
      <c r="K8" s="474"/>
      <c r="L8" s="474"/>
    </row>
    <row r="9" spans="1:12" ht="22.5" customHeight="1" x14ac:dyDescent="0.2">
      <c r="A9" s="541" t="s">
        <v>469</v>
      </c>
      <c r="B9" s="516" t="s">
        <v>576</v>
      </c>
      <c r="C9" s="502">
        <v>1070000</v>
      </c>
      <c r="D9" s="506">
        <v>1053000</v>
      </c>
      <c r="E9" s="606">
        <v>-745000</v>
      </c>
      <c r="F9" s="503">
        <v>29.249762583095919</v>
      </c>
      <c r="G9" s="504">
        <v>308000</v>
      </c>
      <c r="H9" s="473"/>
      <c r="I9" s="474"/>
      <c r="J9" s="474"/>
      <c r="K9" s="474"/>
      <c r="L9" s="474"/>
    </row>
    <row r="10" spans="1:12" ht="22.5" customHeight="1" x14ac:dyDescent="0.2">
      <c r="A10" s="541" t="s">
        <v>472</v>
      </c>
      <c r="B10" s="516" t="s">
        <v>473</v>
      </c>
      <c r="C10" s="502">
        <v>0</v>
      </c>
      <c r="D10" s="506">
        <v>0</v>
      </c>
      <c r="E10" s="606">
        <v>0</v>
      </c>
      <c r="F10" s="503">
        <v>0</v>
      </c>
      <c r="G10" s="504">
        <v>0</v>
      </c>
      <c r="H10" s="473"/>
      <c r="I10" s="474"/>
      <c r="J10" s="474"/>
      <c r="K10" s="474"/>
      <c r="L10" s="474"/>
    </row>
    <row r="11" spans="1:12" ht="22.5" customHeight="1" x14ac:dyDescent="0.2">
      <c r="A11" s="542" t="s">
        <v>451</v>
      </c>
      <c r="B11" s="519" t="s">
        <v>474</v>
      </c>
      <c r="C11" s="502">
        <v>876000</v>
      </c>
      <c r="D11" s="606">
        <v>893000</v>
      </c>
      <c r="E11" s="606">
        <v>0</v>
      </c>
      <c r="F11" s="503">
        <v>100</v>
      </c>
      <c r="G11" s="507">
        <v>893000</v>
      </c>
      <c r="H11" s="474"/>
      <c r="I11" s="474"/>
      <c r="J11" s="474"/>
      <c r="K11" s="474"/>
      <c r="L11" s="474"/>
    </row>
    <row r="12" spans="1:12" ht="22.5" customHeight="1" x14ac:dyDescent="0.2">
      <c r="A12" s="542" t="s">
        <v>375</v>
      </c>
      <c r="B12" s="519" t="s">
        <v>376</v>
      </c>
      <c r="C12" s="502">
        <v>250000</v>
      </c>
      <c r="D12" s="606">
        <v>250000</v>
      </c>
      <c r="E12" s="606">
        <v>0</v>
      </c>
      <c r="F12" s="503">
        <v>100</v>
      </c>
      <c r="G12" s="507">
        <v>250000</v>
      </c>
      <c r="H12" s="473"/>
      <c r="I12" s="474"/>
      <c r="J12" s="474"/>
      <c r="K12" s="474"/>
      <c r="L12" s="474"/>
    </row>
    <row r="13" spans="1:12" ht="22.5" customHeight="1" x14ac:dyDescent="0.2">
      <c r="A13" s="542" t="s">
        <v>440</v>
      </c>
      <c r="B13" s="519" t="s">
        <v>441</v>
      </c>
      <c r="C13" s="502">
        <v>156000</v>
      </c>
      <c r="D13" s="606">
        <v>156000</v>
      </c>
      <c r="E13" s="606">
        <v>0</v>
      </c>
      <c r="F13" s="503">
        <v>100</v>
      </c>
      <c r="G13" s="507">
        <v>156000</v>
      </c>
      <c r="H13" s="473"/>
      <c r="I13" s="474"/>
      <c r="J13" s="474"/>
      <c r="K13" s="474"/>
      <c r="L13" s="474"/>
    </row>
    <row r="14" spans="1:12" ht="22.5" customHeight="1" x14ac:dyDescent="0.2">
      <c r="A14" s="542" t="s">
        <v>435</v>
      </c>
      <c r="B14" s="519" t="s">
        <v>436</v>
      </c>
      <c r="C14" s="502">
        <v>1824000</v>
      </c>
      <c r="D14" s="606">
        <v>1760000</v>
      </c>
      <c r="E14" s="606">
        <v>865000</v>
      </c>
      <c r="F14" s="503">
        <v>149.14772727272728</v>
      </c>
      <c r="G14" s="507">
        <v>2625000</v>
      </c>
      <c r="H14" s="474"/>
      <c r="I14" s="474"/>
      <c r="J14" s="474"/>
      <c r="K14" s="474"/>
      <c r="L14" s="474"/>
    </row>
    <row r="15" spans="1:12" ht="22.5" customHeight="1" x14ac:dyDescent="0.2">
      <c r="A15" s="542" t="s">
        <v>380</v>
      </c>
      <c r="B15" s="519" t="s">
        <v>596</v>
      </c>
      <c r="C15" s="606">
        <v>6120000</v>
      </c>
      <c r="D15" s="506">
        <v>4610000</v>
      </c>
      <c r="E15" s="606">
        <v>0</v>
      </c>
      <c r="F15" s="503">
        <v>100</v>
      </c>
      <c r="G15" s="507">
        <v>4610000</v>
      </c>
      <c r="H15" s="474"/>
      <c r="I15" s="474"/>
      <c r="J15" s="474"/>
      <c r="K15" s="474"/>
      <c r="L15" s="474"/>
    </row>
    <row r="16" spans="1:12" ht="22.5" customHeight="1" thickBot="1" x14ac:dyDescent="0.25">
      <c r="A16" s="732" t="s">
        <v>595</v>
      </c>
      <c r="B16" s="733" t="s">
        <v>597</v>
      </c>
      <c r="C16" s="535">
        <v>0</v>
      </c>
      <c r="D16" s="535">
        <v>0</v>
      </c>
      <c r="E16" s="734">
        <v>0</v>
      </c>
      <c r="F16" s="735">
        <v>0</v>
      </c>
      <c r="G16" s="736">
        <v>0</v>
      </c>
      <c r="H16" s="474"/>
      <c r="I16" s="474"/>
      <c r="J16" s="474"/>
      <c r="K16" s="474"/>
      <c r="L16" s="474"/>
    </row>
    <row r="17" spans="1:12" ht="24" customHeight="1" thickBot="1" x14ac:dyDescent="0.25">
      <c r="A17" s="1027" t="s">
        <v>3</v>
      </c>
      <c r="B17" s="1019"/>
      <c r="C17" s="512">
        <f>SUM(C8:C16)</f>
        <v>54936000</v>
      </c>
      <c r="D17" s="514">
        <f>SUM(D8:D16)</f>
        <v>52702000</v>
      </c>
      <c r="E17" s="653">
        <f>SUM(E8:E16)</f>
        <v>-2280000</v>
      </c>
      <c r="F17" s="515">
        <f>G17/D17*100</f>
        <v>95.673788471025773</v>
      </c>
      <c r="G17" s="654">
        <f>SUM(G8:G16)</f>
        <v>50422000</v>
      </c>
      <c r="H17" s="474"/>
      <c r="I17" s="475"/>
      <c r="J17" s="474"/>
      <c r="K17" s="474"/>
      <c r="L17" s="474"/>
    </row>
    <row r="18" spans="1:12" ht="20.100000000000001" customHeight="1" x14ac:dyDescent="0.2">
      <c r="A18" s="541" t="s">
        <v>382</v>
      </c>
      <c r="B18" s="516" t="s">
        <v>383</v>
      </c>
      <c r="C18" s="502">
        <v>8524000</v>
      </c>
      <c r="D18" s="501">
        <v>8230000</v>
      </c>
      <c r="E18" s="502">
        <v>-770000</v>
      </c>
      <c r="F18" s="503">
        <v>90.64398541919806</v>
      </c>
      <c r="G18" s="504">
        <v>7460000</v>
      </c>
      <c r="H18" s="473"/>
      <c r="I18" s="474"/>
      <c r="J18" s="474"/>
      <c r="K18" s="474"/>
      <c r="L18" s="474"/>
    </row>
    <row r="19" spans="1:12" ht="23.25" customHeight="1" thickBot="1" x14ac:dyDescent="0.25">
      <c r="A19" s="543" t="s">
        <v>384</v>
      </c>
      <c r="B19" s="517" t="s">
        <v>385</v>
      </c>
      <c r="C19" s="518">
        <v>0</v>
      </c>
      <c r="D19" s="617">
        <v>0</v>
      </c>
      <c r="E19" s="502">
        <v>0</v>
      </c>
      <c r="F19" s="503">
        <v>0</v>
      </c>
      <c r="G19" s="504">
        <v>0</v>
      </c>
      <c r="H19" s="473"/>
      <c r="I19" s="474"/>
      <c r="J19" s="474"/>
      <c r="K19" s="474"/>
      <c r="L19" s="474"/>
    </row>
    <row r="20" spans="1:12" ht="24.95" customHeight="1" thickBot="1" x14ac:dyDescent="0.25">
      <c r="A20" s="1020" t="s">
        <v>478</v>
      </c>
      <c r="B20" s="1019"/>
      <c r="C20" s="512">
        <f>SUM(C18:C19)</f>
        <v>8524000</v>
      </c>
      <c r="D20" s="514">
        <f>SUM(D18:D19)</f>
        <v>8230000</v>
      </c>
      <c r="E20" s="514">
        <f>SUM(E18:E19)</f>
        <v>-770000</v>
      </c>
      <c r="F20" s="655">
        <f>G20/D20*100</f>
        <v>90.64398541919806</v>
      </c>
      <c r="G20" s="513">
        <f>SUM(G18:G19)</f>
        <v>7460000</v>
      </c>
      <c r="H20" s="474"/>
      <c r="I20" s="474"/>
      <c r="J20" s="474"/>
      <c r="K20" s="474"/>
      <c r="L20" s="474"/>
    </row>
    <row r="21" spans="1:12" ht="20.100000000000001" customHeight="1" x14ac:dyDescent="0.2">
      <c r="A21" s="544" t="s">
        <v>386</v>
      </c>
      <c r="B21" s="546" t="s">
        <v>443</v>
      </c>
      <c r="C21" s="547">
        <v>57200</v>
      </c>
      <c r="D21" s="501">
        <v>57200</v>
      </c>
      <c r="E21" s="547">
        <v>0</v>
      </c>
      <c r="F21" s="548">
        <v>100</v>
      </c>
      <c r="G21" s="549">
        <v>57200</v>
      </c>
      <c r="H21" s="473"/>
      <c r="I21" s="474"/>
      <c r="J21" s="474"/>
      <c r="K21" s="474"/>
      <c r="L21" s="474"/>
    </row>
    <row r="22" spans="1:12" ht="20.100000000000001" customHeight="1" x14ac:dyDescent="0.2">
      <c r="A22" s="544" t="s">
        <v>387</v>
      </c>
      <c r="B22" s="550" t="s">
        <v>388</v>
      </c>
      <c r="C22" s="551">
        <v>1050000</v>
      </c>
      <c r="D22" s="606">
        <v>1050000</v>
      </c>
      <c r="E22" s="547">
        <v>645000</v>
      </c>
      <c r="F22" s="548">
        <v>161.42857142857144</v>
      </c>
      <c r="G22" s="553">
        <v>1695000</v>
      </c>
      <c r="H22" s="473"/>
      <c r="I22" s="474"/>
      <c r="J22" s="474"/>
      <c r="K22" s="474"/>
      <c r="L22" s="474"/>
    </row>
    <row r="23" spans="1:12" ht="20.100000000000001" customHeight="1" x14ac:dyDescent="0.2">
      <c r="A23" s="544" t="s">
        <v>452</v>
      </c>
      <c r="B23" s="559" t="s">
        <v>475</v>
      </c>
      <c r="C23" s="551">
        <v>96000</v>
      </c>
      <c r="D23" s="606">
        <v>96000</v>
      </c>
      <c r="E23" s="547">
        <v>0</v>
      </c>
      <c r="F23" s="548">
        <v>100</v>
      </c>
      <c r="G23" s="553">
        <v>96000</v>
      </c>
      <c r="H23" s="473"/>
      <c r="I23" s="474"/>
      <c r="J23" s="474"/>
      <c r="K23" s="474"/>
      <c r="L23" s="474"/>
    </row>
    <row r="24" spans="1:12" ht="20.100000000000001" customHeight="1" x14ac:dyDescent="0.2">
      <c r="A24" s="544" t="s">
        <v>567</v>
      </c>
      <c r="B24" s="550" t="s">
        <v>476</v>
      </c>
      <c r="C24" s="551">
        <v>60000</v>
      </c>
      <c r="D24" s="606">
        <v>60000</v>
      </c>
      <c r="E24" s="547">
        <v>191</v>
      </c>
      <c r="F24" s="548">
        <v>100.31833333333333</v>
      </c>
      <c r="G24" s="553">
        <v>60191</v>
      </c>
      <c r="H24" s="473"/>
      <c r="I24" s="474"/>
      <c r="J24" s="474"/>
      <c r="K24" s="474"/>
      <c r="L24" s="474"/>
    </row>
    <row r="25" spans="1:12" ht="20.100000000000001" customHeight="1" x14ac:dyDescent="0.2">
      <c r="A25" s="544" t="s">
        <v>392</v>
      </c>
      <c r="B25" s="550" t="s">
        <v>572</v>
      </c>
      <c r="C25" s="551">
        <v>2050000</v>
      </c>
      <c r="D25" s="606">
        <v>3000000</v>
      </c>
      <c r="E25" s="547">
        <v>-325000</v>
      </c>
      <c r="F25" s="548">
        <v>89.166666666666671</v>
      </c>
      <c r="G25" s="553">
        <v>2675000</v>
      </c>
      <c r="H25" s="473"/>
      <c r="I25" s="474"/>
      <c r="J25" s="474"/>
      <c r="K25" s="474"/>
      <c r="L25" s="474"/>
    </row>
    <row r="26" spans="1:12" ht="20.100000000000001" customHeight="1" x14ac:dyDescent="0.2">
      <c r="A26" s="544" t="s">
        <v>395</v>
      </c>
      <c r="B26" s="550" t="s">
        <v>573</v>
      </c>
      <c r="C26" s="551">
        <v>2500000</v>
      </c>
      <c r="D26" s="606">
        <v>2500000</v>
      </c>
      <c r="E26" s="547">
        <v>2600000</v>
      </c>
      <c r="F26" s="548">
        <v>204</v>
      </c>
      <c r="G26" s="553">
        <v>5100000</v>
      </c>
      <c r="H26" s="473"/>
      <c r="I26" s="474"/>
      <c r="J26" s="474"/>
      <c r="K26" s="474"/>
      <c r="L26" s="474"/>
    </row>
    <row r="27" spans="1:12" ht="20.100000000000001" customHeight="1" x14ac:dyDescent="0.2">
      <c r="A27" s="544" t="s">
        <v>397</v>
      </c>
      <c r="B27" s="550" t="s">
        <v>577</v>
      </c>
      <c r="C27" s="551">
        <v>525500</v>
      </c>
      <c r="D27" s="606">
        <v>525500</v>
      </c>
      <c r="E27" s="547">
        <v>-200000</v>
      </c>
      <c r="F27" s="548">
        <v>61.941008563273073</v>
      </c>
      <c r="G27" s="553">
        <v>325500</v>
      </c>
      <c r="H27" s="473"/>
      <c r="I27" s="474"/>
      <c r="J27" s="474"/>
      <c r="K27" s="474"/>
      <c r="L27" s="474"/>
    </row>
    <row r="28" spans="1:12" ht="20.100000000000001" customHeight="1" x14ac:dyDescent="0.2">
      <c r="A28" s="544" t="s">
        <v>399</v>
      </c>
      <c r="B28" s="550" t="s">
        <v>400</v>
      </c>
      <c r="C28" s="551">
        <v>500000</v>
      </c>
      <c r="D28" s="606">
        <v>500000</v>
      </c>
      <c r="E28" s="547">
        <v>0</v>
      </c>
      <c r="F28" s="548">
        <v>100</v>
      </c>
      <c r="G28" s="553">
        <v>500000</v>
      </c>
      <c r="H28" s="473"/>
      <c r="I28" s="474"/>
      <c r="J28" s="474"/>
      <c r="K28" s="473"/>
      <c r="L28" s="474"/>
    </row>
    <row r="29" spans="1:12" ht="20.100000000000001" customHeight="1" x14ac:dyDescent="0.2">
      <c r="A29" s="545" t="s">
        <v>428</v>
      </c>
      <c r="B29" s="550" t="s">
        <v>429</v>
      </c>
      <c r="C29" s="551">
        <v>100000</v>
      </c>
      <c r="D29" s="606">
        <v>100000</v>
      </c>
      <c r="E29" s="547">
        <v>0</v>
      </c>
      <c r="F29" s="548">
        <v>100</v>
      </c>
      <c r="G29" s="553">
        <v>100000</v>
      </c>
      <c r="H29" s="473"/>
      <c r="I29" s="474"/>
      <c r="J29" s="474"/>
      <c r="K29" s="473"/>
      <c r="L29" s="474"/>
    </row>
    <row r="30" spans="1:12" ht="25.5" customHeight="1" x14ac:dyDescent="0.2">
      <c r="A30" s="542" t="s">
        <v>401</v>
      </c>
      <c r="B30" s="559" t="s">
        <v>402</v>
      </c>
      <c r="C30" s="551">
        <v>1686260</v>
      </c>
      <c r="D30" s="606">
        <v>1686260</v>
      </c>
      <c r="E30" s="547">
        <v>675000</v>
      </c>
      <c r="F30" s="548">
        <v>140.02941420658738</v>
      </c>
      <c r="G30" s="553">
        <v>2361260</v>
      </c>
      <c r="H30" s="473"/>
      <c r="I30" s="474"/>
      <c r="J30" s="474"/>
      <c r="K30" s="473"/>
      <c r="L30" s="474"/>
    </row>
    <row r="31" spans="1:12" ht="20.100000000000001" customHeight="1" thickBot="1" x14ac:dyDescent="0.25">
      <c r="A31" s="543" t="s">
        <v>407</v>
      </c>
      <c r="B31" s="560" t="s">
        <v>408</v>
      </c>
      <c r="C31" s="561">
        <v>5000</v>
      </c>
      <c r="D31" s="535">
        <v>5000</v>
      </c>
      <c r="E31" s="547">
        <v>0</v>
      </c>
      <c r="F31" s="548">
        <v>100</v>
      </c>
      <c r="G31" s="562">
        <v>5000</v>
      </c>
      <c r="H31" s="473"/>
      <c r="I31" s="474"/>
      <c r="J31" s="474"/>
      <c r="K31" s="473"/>
      <c r="L31" s="474"/>
    </row>
    <row r="32" spans="1:12" ht="24.95" customHeight="1" thickBot="1" x14ac:dyDescent="0.25">
      <c r="A32" s="1018" t="s">
        <v>5</v>
      </c>
      <c r="B32" s="1019"/>
      <c r="C32" s="512">
        <f>SUM(C21:C31)</f>
        <v>8629960</v>
      </c>
      <c r="D32" s="514">
        <f>SUM(D21:D31)</f>
        <v>9579960</v>
      </c>
      <c r="E32" s="653">
        <f>SUM(E21:E31)</f>
        <v>3395191</v>
      </c>
      <c r="F32" s="515">
        <f>G32/D32*100</f>
        <v>135.44055507538653</v>
      </c>
      <c r="G32" s="652">
        <f>SUM(G21:G31)</f>
        <v>12975151</v>
      </c>
      <c r="H32" s="474"/>
      <c r="I32" s="474"/>
      <c r="J32" s="474"/>
      <c r="K32" s="473"/>
      <c r="L32" s="474"/>
    </row>
    <row r="33" spans="1:12" ht="24.95" customHeight="1" x14ac:dyDescent="0.2">
      <c r="A33" s="527" t="s">
        <v>418</v>
      </c>
      <c r="B33" s="528" t="s">
        <v>480</v>
      </c>
      <c r="C33" s="529">
        <v>465000</v>
      </c>
      <c r="D33" s="644">
        <v>1565000</v>
      </c>
      <c r="E33" s="501">
        <v>-320000</v>
      </c>
      <c r="F33" s="530">
        <v>64.654568690095843</v>
      </c>
      <c r="G33" s="531">
        <v>1245000</v>
      </c>
      <c r="H33" s="474"/>
      <c r="I33" s="474"/>
      <c r="J33" s="474"/>
      <c r="K33" s="473"/>
      <c r="L33" s="474"/>
    </row>
    <row r="34" spans="1:12" ht="24.95" customHeight="1" thickBot="1" x14ac:dyDescent="0.25">
      <c r="A34" s="532" t="s">
        <v>420</v>
      </c>
      <c r="B34" s="533" t="s">
        <v>481</v>
      </c>
      <c r="C34" s="534">
        <v>125550</v>
      </c>
      <c r="D34" s="535">
        <v>519024</v>
      </c>
      <c r="E34" s="506">
        <v>-25000</v>
      </c>
      <c r="F34" s="536">
        <v>83.054348161164029</v>
      </c>
      <c r="G34" s="537">
        <v>494024</v>
      </c>
      <c r="H34" s="474"/>
      <c r="I34" s="474"/>
      <c r="J34" s="474"/>
      <c r="K34" s="473"/>
      <c r="L34" s="474"/>
    </row>
    <row r="35" spans="1:12" ht="24.95" customHeight="1" thickBot="1" x14ac:dyDescent="0.25">
      <c r="A35" s="1018" t="s">
        <v>574</v>
      </c>
      <c r="B35" s="1019"/>
      <c r="C35" s="512">
        <f>SUM(C33:C34)</f>
        <v>590550</v>
      </c>
      <c r="D35" s="514">
        <f>SUM(D33:D34)</f>
        <v>2084024</v>
      </c>
      <c r="E35" s="514">
        <f>SUM(E33:E34)</f>
        <v>-345000</v>
      </c>
      <c r="F35" s="515">
        <f>G35/D35*100</f>
        <v>83.445488151767918</v>
      </c>
      <c r="G35" s="652">
        <f>SUM(G33:G34)</f>
        <v>1739024</v>
      </c>
      <c r="H35" s="474"/>
      <c r="I35" s="474"/>
      <c r="J35" s="474"/>
      <c r="K35" s="473"/>
      <c r="L35" s="474"/>
    </row>
    <row r="36" spans="1:12" ht="21.75" customHeight="1" thickBot="1" x14ac:dyDescent="0.25">
      <c r="A36" s="1021" t="s">
        <v>148</v>
      </c>
      <c r="B36" s="1022"/>
      <c r="C36" s="539">
        <f>SUM(C17,C20,C32,C35)</f>
        <v>72680510</v>
      </c>
      <c r="D36" s="539">
        <f>SUM(D35,D32,D20,D17)</f>
        <v>72595984</v>
      </c>
      <c r="E36" s="539">
        <f>E17+E20+E32+E35</f>
        <v>191</v>
      </c>
      <c r="F36" s="540">
        <f>G36/D36*100</f>
        <v>100.00026309995329</v>
      </c>
      <c r="G36" s="558">
        <f>G17+G20+G32+G35</f>
        <v>72596175</v>
      </c>
      <c r="H36" s="476"/>
      <c r="I36" s="474"/>
      <c r="J36" s="474"/>
      <c r="K36" s="473"/>
      <c r="L36" s="474"/>
    </row>
    <row r="37" spans="1:12" x14ac:dyDescent="0.2">
      <c r="H37" s="474"/>
      <c r="I37" s="474"/>
      <c r="J37" s="474"/>
      <c r="K37" s="473"/>
      <c r="L37" s="474"/>
    </row>
    <row r="38" spans="1:12" x14ac:dyDescent="0.2">
      <c r="H38" s="474"/>
      <c r="I38" s="474"/>
      <c r="J38" s="474"/>
      <c r="K38" s="473"/>
      <c r="L38" s="474"/>
    </row>
    <row r="39" spans="1:12" x14ac:dyDescent="0.2">
      <c r="H39" s="474"/>
      <c r="I39" s="474"/>
      <c r="J39" s="474"/>
      <c r="K39" s="473"/>
      <c r="L39" s="474"/>
    </row>
    <row r="40" spans="1:12" x14ac:dyDescent="0.2">
      <c r="H40" s="474"/>
      <c r="I40" s="474"/>
      <c r="J40" s="474"/>
      <c r="K40" s="473"/>
      <c r="L40" s="474"/>
    </row>
    <row r="41" spans="1:12" x14ac:dyDescent="0.2">
      <c r="H41" s="474"/>
      <c r="I41" s="474"/>
      <c r="J41" s="474"/>
      <c r="K41" s="473"/>
      <c r="L41" s="474"/>
    </row>
    <row r="42" spans="1:12" x14ac:dyDescent="0.2">
      <c r="H42" s="474"/>
      <c r="I42" s="474"/>
      <c r="J42" s="474"/>
      <c r="K42" s="473"/>
      <c r="L42" s="474"/>
    </row>
    <row r="43" spans="1:12" x14ac:dyDescent="0.2">
      <c r="H43" s="474"/>
      <c r="I43" s="474"/>
      <c r="J43" s="474"/>
      <c r="K43" s="473"/>
      <c r="L43" s="474"/>
    </row>
    <row r="44" spans="1:12" x14ac:dyDescent="0.2">
      <c r="H44" s="474"/>
      <c r="I44" s="474"/>
      <c r="J44" s="474"/>
      <c r="K44" s="473"/>
      <c r="L44" s="474"/>
    </row>
    <row r="45" spans="1:12" x14ac:dyDescent="0.2">
      <c r="H45" s="474"/>
      <c r="I45" s="474"/>
      <c r="J45" s="474"/>
      <c r="K45" s="474"/>
      <c r="L45" s="474"/>
    </row>
    <row r="46" spans="1:12" x14ac:dyDescent="0.2">
      <c r="H46" s="474"/>
      <c r="I46" s="474"/>
      <c r="J46" s="474"/>
      <c r="K46" s="474"/>
      <c r="L46" s="474"/>
    </row>
    <row r="47" spans="1:12" x14ac:dyDescent="0.2">
      <c r="H47" s="474"/>
      <c r="I47" s="474"/>
      <c r="J47" s="474"/>
      <c r="K47" s="474"/>
      <c r="L47" s="474"/>
    </row>
  </sheetData>
  <mergeCells count="11">
    <mergeCell ref="A17:B17"/>
    <mergeCell ref="A20:B20"/>
    <mergeCell ref="A32:B32"/>
    <mergeCell ref="A35:B35"/>
    <mergeCell ref="A36:B36"/>
    <mergeCell ref="A2:G2"/>
    <mergeCell ref="A3:G3"/>
    <mergeCell ref="A5:G5"/>
    <mergeCell ref="A6:A7"/>
    <mergeCell ref="B6:B7"/>
    <mergeCell ref="C6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2:F128"/>
  <sheetViews>
    <sheetView topLeftCell="A49" zoomScaleNormal="100" workbookViewId="0">
      <selection activeCell="J14" sqref="J14"/>
    </sheetView>
  </sheetViews>
  <sheetFormatPr defaultRowHeight="12.75" x14ac:dyDescent="0.2"/>
  <cols>
    <col min="1" max="1" width="4.7109375" customWidth="1"/>
    <col min="2" max="2" width="5.28515625" customWidth="1"/>
    <col min="3" max="3" width="6" customWidth="1"/>
    <col min="4" max="4" width="59.5703125" customWidth="1"/>
  </cols>
  <sheetData>
    <row r="2" spans="2:4" ht="15" x14ac:dyDescent="0.2">
      <c r="B2" s="1028" t="s">
        <v>665</v>
      </c>
      <c r="C2" s="1028"/>
      <c r="D2" s="1028"/>
    </row>
    <row r="3" spans="2:4" ht="15" x14ac:dyDescent="0.2">
      <c r="B3" s="75"/>
      <c r="C3" s="75"/>
      <c r="D3" s="75"/>
    </row>
    <row r="4" spans="2:4" ht="15" x14ac:dyDescent="0.2">
      <c r="B4" s="670"/>
      <c r="C4" s="670"/>
      <c r="D4" s="670" t="s">
        <v>678</v>
      </c>
    </row>
    <row r="5" spans="2:4" ht="15" x14ac:dyDescent="0.2">
      <c r="B5" s="75"/>
      <c r="C5" s="75"/>
      <c r="D5" s="75" t="s">
        <v>607</v>
      </c>
    </row>
    <row r="6" spans="2:4" ht="15" x14ac:dyDescent="0.2">
      <c r="B6" s="75"/>
      <c r="C6" s="75"/>
      <c r="D6" s="75"/>
    </row>
    <row r="7" spans="2:4" ht="15" x14ac:dyDescent="0.2">
      <c r="B7" s="75"/>
      <c r="C7" s="75"/>
      <c r="D7" s="75"/>
    </row>
    <row r="8" spans="2:4" ht="15" thickBot="1" x14ac:dyDescent="0.25">
      <c r="B8" s="1029"/>
      <c r="C8" s="1030"/>
      <c r="D8" s="1030"/>
    </row>
    <row r="9" spans="2:4" x14ac:dyDescent="0.2">
      <c r="B9" s="932" t="s">
        <v>11</v>
      </c>
      <c r="C9" s="933" t="s">
        <v>12</v>
      </c>
      <c r="D9" s="934" t="s">
        <v>13</v>
      </c>
    </row>
    <row r="10" spans="2:4" x14ac:dyDescent="0.2">
      <c r="B10" s="696" t="s">
        <v>14</v>
      </c>
      <c r="C10" s="697"/>
      <c r="D10" s="698" t="s">
        <v>231</v>
      </c>
    </row>
    <row r="11" spans="2:4" x14ac:dyDescent="0.2">
      <c r="B11" s="696"/>
      <c r="C11" s="699">
        <v>1</v>
      </c>
      <c r="D11" s="700" t="s">
        <v>485</v>
      </c>
    </row>
    <row r="12" spans="2:4" x14ac:dyDescent="0.2">
      <c r="B12" s="696"/>
      <c r="C12" s="699">
        <v>2</v>
      </c>
      <c r="D12" s="701" t="s">
        <v>15</v>
      </c>
    </row>
    <row r="13" spans="2:4" x14ac:dyDescent="0.2">
      <c r="B13" s="696"/>
      <c r="C13" s="699">
        <v>3</v>
      </c>
      <c r="D13" s="700" t="s">
        <v>262</v>
      </c>
    </row>
    <row r="14" spans="2:4" ht="25.5" x14ac:dyDescent="0.2">
      <c r="B14" s="696"/>
      <c r="C14" s="699">
        <v>4</v>
      </c>
      <c r="D14" s="702" t="s">
        <v>263</v>
      </c>
    </row>
    <row r="15" spans="2:4" x14ac:dyDescent="0.2">
      <c r="B15" s="696"/>
      <c r="C15" s="699">
        <v>5</v>
      </c>
      <c r="D15" s="700" t="s">
        <v>264</v>
      </c>
    </row>
    <row r="16" spans="2:4" x14ac:dyDescent="0.2">
      <c r="B16" s="696"/>
      <c r="C16" s="699">
        <v>6</v>
      </c>
      <c r="D16" s="701" t="s">
        <v>18</v>
      </c>
    </row>
    <row r="17" spans="2:4" x14ac:dyDescent="0.2">
      <c r="B17" s="696"/>
      <c r="C17" s="699">
        <v>7</v>
      </c>
      <c r="D17" s="701" t="s">
        <v>265</v>
      </c>
    </row>
    <row r="18" spans="2:4" x14ac:dyDescent="0.2">
      <c r="B18" s="696"/>
      <c r="C18" s="699">
        <v>8</v>
      </c>
      <c r="D18" s="701" t="s">
        <v>266</v>
      </c>
    </row>
    <row r="19" spans="2:4" x14ac:dyDescent="0.2">
      <c r="B19" s="696"/>
      <c r="C19" s="699">
        <v>9</v>
      </c>
      <c r="D19" s="701" t="s">
        <v>279</v>
      </c>
    </row>
    <row r="20" spans="2:4" x14ac:dyDescent="0.2">
      <c r="B20" s="696"/>
      <c r="C20" s="699">
        <v>10</v>
      </c>
      <c r="D20" s="701" t="s">
        <v>280</v>
      </c>
    </row>
    <row r="21" spans="2:4" ht="12.75" customHeight="1" x14ac:dyDescent="0.2">
      <c r="B21" s="696"/>
      <c r="C21" s="699">
        <v>11</v>
      </c>
      <c r="D21" s="701" t="s">
        <v>578</v>
      </c>
    </row>
    <row r="22" spans="2:4" ht="13.5" customHeight="1" x14ac:dyDescent="0.2">
      <c r="B22" s="696"/>
      <c r="C22" s="699">
        <v>12</v>
      </c>
      <c r="D22" s="701" t="s">
        <v>16</v>
      </c>
    </row>
    <row r="23" spans="2:4" ht="13.5" customHeight="1" x14ac:dyDescent="0.2">
      <c r="B23" s="696"/>
      <c r="C23" s="699">
        <v>13</v>
      </c>
      <c r="D23" s="701" t="s">
        <v>17</v>
      </c>
    </row>
    <row r="24" spans="2:4" ht="13.5" customHeight="1" x14ac:dyDescent="0.2">
      <c r="B24" s="696"/>
      <c r="C24" s="699">
        <v>14</v>
      </c>
      <c r="D24" s="701" t="s">
        <v>321</v>
      </c>
    </row>
    <row r="25" spans="2:4" ht="13.5" customHeight="1" x14ac:dyDescent="0.2">
      <c r="B25" s="696"/>
      <c r="C25" s="699">
        <v>15</v>
      </c>
      <c r="D25" s="701" t="s">
        <v>322</v>
      </c>
    </row>
    <row r="26" spans="2:4" ht="13.5" customHeight="1" x14ac:dyDescent="0.2">
      <c r="B26" s="696"/>
      <c r="C26" s="699">
        <v>16</v>
      </c>
      <c r="D26" s="700" t="s">
        <v>280</v>
      </c>
    </row>
    <row r="27" spans="2:4" x14ac:dyDescent="0.2">
      <c r="B27" s="696"/>
      <c r="C27" s="699">
        <v>17</v>
      </c>
      <c r="D27" s="701" t="s">
        <v>232</v>
      </c>
    </row>
    <row r="28" spans="2:4" x14ac:dyDescent="0.2">
      <c r="B28" s="696"/>
      <c r="C28" s="699">
        <v>18</v>
      </c>
      <c r="D28" s="700" t="s">
        <v>19</v>
      </c>
    </row>
    <row r="29" spans="2:4" x14ac:dyDescent="0.2">
      <c r="B29" s="696"/>
      <c r="C29" s="699">
        <v>19</v>
      </c>
      <c r="D29" s="700" t="s">
        <v>20</v>
      </c>
    </row>
    <row r="30" spans="2:4" x14ac:dyDescent="0.2">
      <c r="B30" s="696"/>
      <c r="C30" s="699">
        <v>20</v>
      </c>
      <c r="D30" s="701" t="s">
        <v>268</v>
      </c>
    </row>
    <row r="31" spans="2:4" x14ac:dyDescent="0.2">
      <c r="B31" s="696"/>
      <c r="C31" s="699">
        <v>21</v>
      </c>
      <c r="D31" s="700" t="s">
        <v>579</v>
      </c>
    </row>
    <row r="32" spans="2:4" x14ac:dyDescent="0.2">
      <c r="B32" s="696"/>
      <c r="C32" s="699">
        <v>22</v>
      </c>
      <c r="D32" s="700" t="s">
        <v>580</v>
      </c>
    </row>
    <row r="33" spans="2:4" x14ac:dyDescent="0.2">
      <c r="B33" s="696"/>
      <c r="C33" s="699">
        <v>23</v>
      </c>
      <c r="D33" s="700" t="s">
        <v>233</v>
      </c>
    </row>
    <row r="34" spans="2:4" x14ac:dyDescent="0.2">
      <c r="B34" s="696"/>
      <c r="C34" s="699">
        <v>24</v>
      </c>
      <c r="D34" s="700" t="s">
        <v>21</v>
      </c>
    </row>
    <row r="35" spans="2:4" x14ac:dyDescent="0.2">
      <c r="B35" s="696"/>
      <c r="C35" s="699">
        <v>25</v>
      </c>
      <c r="D35" s="700" t="s">
        <v>22</v>
      </c>
    </row>
    <row r="36" spans="2:4" x14ac:dyDescent="0.2">
      <c r="B36" s="696"/>
      <c r="C36" s="699">
        <v>26</v>
      </c>
      <c r="D36" s="700" t="s">
        <v>23</v>
      </c>
    </row>
    <row r="37" spans="2:4" x14ac:dyDescent="0.2">
      <c r="B37" s="696"/>
      <c r="C37" s="699">
        <v>27</v>
      </c>
      <c r="D37" s="700" t="s">
        <v>24</v>
      </c>
    </row>
    <row r="38" spans="2:4" x14ac:dyDescent="0.2">
      <c r="B38" s="696"/>
      <c r="C38" s="699">
        <v>28</v>
      </c>
      <c r="D38" s="700" t="s">
        <v>25</v>
      </c>
    </row>
    <row r="39" spans="2:4" x14ac:dyDescent="0.2">
      <c r="B39" s="696"/>
      <c r="C39" s="699">
        <v>29</v>
      </c>
      <c r="D39" s="700" t="s">
        <v>234</v>
      </c>
    </row>
    <row r="40" spans="2:4" x14ac:dyDescent="0.2">
      <c r="B40" s="696"/>
      <c r="C40" s="699">
        <v>30</v>
      </c>
      <c r="D40" s="98" t="s">
        <v>270</v>
      </c>
    </row>
    <row r="41" spans="2:4" x14ac:dyDescent="0.2">
      <c r="B41" s="696"/>
      <c r="C41" s="699">
        <v>31</v>
      </c>
      <c r="D41" s="700" t="s">
        <v>271</v>
      </c>
    </row>
    <row r="42" spans="2:4" x14ac:dyDescent="0.2">
      <c r="B42" s="696"/>
      <c r="C42" s="699">
        <v>32</v>
      </c>
      <c r="D42" s="700" t="s">
        <v>272</v>
      </c>
    </row>
    <row r="43" spans="2:4" x14ac:dyDescent="0.2">
      <c r="B43" s="696"/>
      <c r="C43" s="699">
        <v>33</v>
      </c>
      <c r="D43" s="700" t="s">
        <v>687</v>
      </c>
    </row>
    <row r="44" spans="2:4" x14ac:dyDescent="0.2">
      <c r="B44" s="696"/>
      <c r="C44" s="699">
        <v>34</v>
      </c>
      <c r="D44" s="700" t="s">
        <v>588</v>
      </c>
    </row>
    <row r="45" spans="2:4" x14ac:dyDescent="0.2">
      <c r="B45" s="696"/>
      <c r="C45" s="699">
        <v>35</v>
      </c>
      <c r="D45" s="700" t="s">
        <v>589</v>
      </c>
    </row>
    <row r="46" spans="2:4" x14ac:dyDescent="0.2">
      <c r="B46" s="696"/>
      <c r="C46" s="699">
        <v>36</v>
      </c>
      <c r="D46" s="700" t="s">
        <v>590</v>
      </c>
    </row>
    <row r="47" spans="2:4" x14ac:dyDescent="0.2">
      <c r="B47" s="696"/>
      <c r="C47" s="699">
        <v>37</v>
      </c>
      <c r="D47" s="700" t="s">
        <v>26</v>
      </c>
    </row>
    <row r="48" spans="2:4" x14ac:dyDescent="0.2">
      <c r="B48" s="696"/>
      <c r="C48" s="699">
        <v>38</v>
      </c>
      <c r="D48" s="700" t="s">
        <v>235</v>
      </c>
    </row>
    <row r="49" spans="2:5" x14ac:dyDescent="0.2">
      <c r="B49" s="696"/>
      <c r="C49" s="699">
        <v>39</v>
      </c>
      <c r="D49" s="700" t="s">
        <v>236</v>
      </c>
    </row>
    <row r="50" spans="2:5" x14ac:dyDescent="0.2">
      <c r="B50" s="696"/>
      <c r="C50" s="699">
        <v>40</v>
      </c>
      <c r="D50" s="700" t="s">
        <v>237</v>
      </c>
    </row>
    <row r="51" spans="2:5" x14ac:dyDescent="0.2">
      <c r="B51" s="696"/>
      <c r="C51" s="699">
        <v>41</v>
      </c>
      <c r="D51" s="701" t="s">
        <v>273</v>
      </c>
    </row>
    <row r="52" spans="2:5" x14ac:dyDescent="0.2">
      <c r="B52" s="696"/>
      <c r="C52" s="699">
        <v>42</v>
      </c>
      <c r="D52" s="701" t="s">
        <v>274</v>
      </c>
    </row>
    <row r="53" spans="2:5" x14ac:dyDescent="0.2">
      <c r="B53" s="696"/>
      <c r="C53" s="699">
        <v>43</v>
      </c>
      <c r="D53" s="701" t="s">
        <v>275</v>
      </c>
    </row>
    <row r="54" spans="2:5" ht="15" customHeight="1" x14ac:dyDescent="0.2">
      <c r="B54" s="696"/>
      <c r="C54" s="699">
        <v>44</v>
      </c>
      <c r="D54" s="701" t="s">
        <v>581</v>
      </c>
    </row>
    <row r="55" spans="2:5" x14ac:dyDescent="0.2">
      <c r="B55" s="696"/>
      <c r="C55" s="699">
        <v>45</v>
      </c>
      <c r="D55" s="701" t="s">
        <v>238</v>
      </c>
    </row>
    <row r="56" spans="2:5" x14ac:dyDescent="0.2">
      <c r="B56" s="696"/>
      <c r="C56" s="699">
        <v>46</v>
      </c>
      <c r="D56" s="701" t="s">
        <v>239</v>
      </c>
    </row>
    <row r="57" spans="2:5" x14ac:dyDescent="0.2">
      <c r="B57" s="696"/>
      <c r="C57" s="699">
        <v>47</v>
      </c>
      <c r="D57" s="701" t="s">
        <v>240</v>
      </c>
    </row>
    <row r="58" spans="2:5" ht="13.5" thickBot="1" x14ac:dyDescent="0.25">
      <c r="B58" s="935"/>
      <c r="C58" s="936">
        <v>48</v>
      </c>
      <c r="D58" s="937" t="s">
        <v>28</v>
      </c>
    </row>
    <row r="59" spans="2:5" x14ac:dyDescent="0.2">
      <c r="B59" s="79"/>
      <c r="C59" s="80"/>
      <c r="D59" s="100"/>
    </row>
    <row r="60" spans="2:5" x14ac:dyDescent="0.2">
      <c r="B60" s="79"/>
      <c r="C60" s="80"/>
      <c r="D60" s="100"/>
    </row>
    <row r="61" spans="2:5" x14ac:dyDescent="0.2">
      <c r="B61" s="79"/>
      <c r="C61" s="80"/>
      <c r="D61" s="100"/>
    </row>
    <row r="62" spans="2:5" x14ac:dyDescent="0.2">
      <c r="B62" s="79"/>
      <c r="C62" s="80"/>
      <c r="D62" s="100"/>
      <c r="E62" s="1"/>
    </row>
    <row r="63" spans="2:5" x14ac:dyDescent="0.2">
      <c r="B63" s="79"/>
      <c r="C63" s="80"/>
      <c r="D63" s="100"/>
    </row>
    <row r="64" spans="2:5" ht="13.5" thickBot="1" x14ac:dyDescent="0.25">
      <c r="B64" s="79"/>
      <c r="C64" s="80"/>
      <c r="D64" s="101"/>
    </row>
    <row r="65" spans="2:6" x14ac:dyDescent="0.2">
      <c r="B65" s="76" t="s">
        <v>11</v>
      </c>
      <c r="C65" s="77" t="s">
        <v>12</v>
      </c>
      <c r="D65" s="102" t="s">
        <v>13</v>
      </c>
    </row>
    <row r="66" spans="2:6" x14ac:dyDescent="0.2">
      <c r="B66" s="81" t="s">
        <v>31</v>
      </c>
      <c r="C66" s="152"/>
      <c r="D66" s="103" t="s">
        <v>241</v>
      </c>
    </row>
    <row r="67" spans="2:6" ht="25.5" x14ac:dyDescent="0.2">
      <c r="B67" s="153"/>
      <c r="C67" s="57">
        <v>1</v>
      </c>
      <c r="D67" s="97" t="s">
        <v>276</v>
      </c>
      <c r="F67" s="109"/>
    </row>
    <row r="68" spans="2:6" x14ac:dyDescent="0.2">
      <c r="B68" s="153"/>
      <c r="C68" s="57">
        <v>2</v>
      </c>
      <c r="D68" s="95" t="s">
        <v>269</v>
      </c>
    </row>
    <row r="69" spans="2:6" x14ac:dyDescent="0.2">
      <c r="B69" s="153"/>
      <c r="C69" s="154">
        <v>3</v>
      </c>
      <c r="D69" s="95" t="s">
        <v>281</v>
      </c>
    </row>
    <row r="70" spans="2:6" x14ac:dyDescent="0.2">
      <c r="B70" s="153"/>
      <c r="C70" s="57">
        <v>4</v>
      </c>
      <c r="D70" s="95" t="s">
        <v>242</v>
      </c>
    </row>
    <row r="71" spans="2:6" x14ac:dyDescent="0.2">
      <c r="B71" s="153"/>
      <c r="C71" s="57">
        <v>5</v>
      </c>
      <c r="D71" s="95" t="s">
        <v>277</v>
      </c>
    </row>
    <row r="72" spans="2:6" ht="25.5" x14ac:dyDescent="0.2">
      <c r="B72" s="104"/>
      <c r="C72" s="57">
        <v>6</v>
      </c>
      <c r="D72" s="97" t="s">
        <v>263</v>
      </c>
    </row>
    <row r="73" spans="2:6" x14ac:dyDescent="0.2">
      <c r="B73" s="104"/>
      <c r="C73" s="57">
        <v>7</v>
      </c>
      <c r="D73" s="95" t="s">
        <v>278</v>
      </c>
    </row>
    <row r="74" spans="2:6" x14ac:dyDescent="0.2">
      <c r="B74" s="104"/>
      <c r="C74" s="57">
        <v>8</v>
      </c>
      <c r="D74" s="95" t="s">
        <v>279</v>
      </c>
    </row>
    <row r="75" spans="2:6" x14ac:dyDescent="0.2">
      <c r="B75" s="81" t="s">
        <v>32</v>
      </c>
      <c r="C75" s="152"/>
      <c r="D75" s="103" t="s">
        <v>243</v>
      </c>
    </row>
    <row r="76" spans="2:6" x14ac:dyDescent="0.2">
      <c r="B76" s="81"/>
      <c r="C76" s="56">
        <v>1</v>
      </c>
      <c r="D76" s="95" t="s">
        <v>244</v>
      </c>
    </row>
    <row r="77" spans="2:6" x14ac:dyDescent="0.2">
      <c r="B77" s="81"/>
      <c r="C77" s="56">
        <v>2</v>
      </c>
      <c r="D77" s="95" t="s">
        <v>245</v>
      </c>
    </row>
    <row r="78" spans="2:6" x14ac:dyDescent="0.2">
      <c r="B78" s="78"/>
      <c r="C78" s="57">
        <v>3</v>
      </c>
      <c r="D78" s="95" t="s">
        <v>27</v>
      </c>
    </row>
    <row r="79" spans="2:6" x14ac:dyDescent="0.2">
      <c r="B79" s="78"/>
      <c r="C79" s="57">
        <v>4</v>
      </c>
      <c r="D79" s="95" t="s">
        <v>280</v>
      </c>
    </row>
    <row r="80" spans="2:6" x14ac:dyDescent="0.2">
      <c r="B80" s="78"/>
      <c r="C80" s="57">
        <v>5</v>
      </c>
      <c r="D80" s="95" t="s">
        <v>323</v>
      </c>
    </row>
    <row r="81" spans="2:4" x14ac:dyDescent="0.2">
      <c r="B81" s="78"/>
      <c r="C81" s="57">
        <v>6</v>
      </c>
      <c r="D81" s="95" t="s">
        <v>279</v>
      </c>
    </row>
    <row r="82" spans="2:4" x14ac:dyDescent="0.2">
      <c r="B82" s="81" t="s">
        <v>33</v>
      </c>
      <c r="C82" s="155"/>
      <c r="D82" s="103" t="s">
        <v>316</v>
      </c>
    </row>
    <row r="83" spans="2:4" x14ac:dyDescent="0.2">
      <c r="B83" s="156"/>
      <c r="C83" s="56">
        <v>1</v>
      </c>
      <c r="D83" s="95" t="s">
        <v>282</v>
      </c>
    </row>
    <row r="84" spans="2:4" x14ac:dyDescent="0.2">
      <c r="B84" s="156"/>
      <c r="C84" s="56">
        <v>2</v>
      </c>
      <c r="D84" s="95" t="s">
        <v>267</v>
      </c>
    </row>
    <row r="85" spans="2:4" x14ac:dyDescent="0.2">
      <c r="B85" s="156"/>
      <c r="C85" s="56">
        <v>3</v>
      </c>
      <c r="D85" s="95" t="s">
        <v>248</v>
      </c>
    </row>
    <row r="86" spans="2:4" x14ac:dyDescent="0.2">
      <c r="B86" s="156"/>
      <c r="C86" s="56">
        <v>4</v>
      </c>
      <c r="D86" s="95" t="s">
        <v>283</v>
      </c>
    </row>
    <row r="87" spans="2:4" x14ac:dyDescent="0.2">
      <c r="B87" s="156"/>
      <c r="C87" s="56">
        <v>5</v>
      </c>
      <c r="D87" s="95" t="s">
        <v>579</v>
      </c>
    </row>
    <row r="88" spans="2:4" x14ac:dyDescent="0.2">
      <c r="B88" s="157"/>
      <c r="C88" s="59">
        <v>6</v>
      </c>
      <c r="D88" s="114" t="s">
        <v>279</v>
      </c>
    </row>
    <row r="89" spans="2:4" ht="13.5" thickBot="1" x14ac:dyDescent="0.25">
      <c r="B89" s="158"/>
      <c r="C89" s="96">
        <v>7</v>
      </c>
      <c r="D89" s="99" t="s">
        <v>580</v>
      </c>
    </row>
    <row r="128" spans="5:5" x14ac:dyDescent="0.2">
      <c r="E128" s="1" t="s">
        <v>31</v>
      </c>
    </row>
  </sheetData>
  <autoFilter ref="D2:D128" xr:uid="{00000000-0009-0000-0000-000008000000}"/>
  <mergeCells count="2">
    <mergeCell ref="B2:D2"/>
    <mergeCell ref="B8:D8"/>
  </mergeCells>
  <phoneticPr fontId="13" type="noConversion"/>
  <pageMargins left="0.98425196850393704" right="0.59055118110236227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4</vt:i4>
      </vt:variant>
    </vt:vector>
  </HeadingPairs>
  <TitlesOfParts>
    <vt:vector size="25" baseType="lpstr">
      <vt:lpstr>Önk.bev.</vt:lpstr>
      <vt:lpstr>Önk.kiad.</vt:lpstr>
      <vt:lpstr>Hiv.bev.</vt:lpstr>
      <vt:lpstr>Hiv.kiad.</vt:lpstr>
      <vt:lpstr>Művh.bev.</vt:lpstr>
      <vt:lpstr>Művh.kiad.</vt:lpstr>
      <vt:lpstr>Ovibev.</vt:lpstr>
      <vt:lpstr>Ovikiad.</vt:lpstr>
      <vt:lpstr>1.sz.melléklet</vt:lpstr>
      <vt:lpstr>2. sz.melléklet</vt:lpstr>
      <vt:lpstr>3.sz. melléklet</vt:lpstr>
      <vt:lpstr>4. sz. melléklet</vt:lpstr>
      <vt:lpstr>5. sz. melléklet</vt:lpstr>
      <vt:lpstr>6. sz.melléklet</vt:lpstr>
      <vt:lpstr>7.sz. melléklet</vt:lpstr>
      <vt:lpstr>8.sz. melléklet</vt:lpstr>
      <vt:lpstr>9.sz.melléklet</vt:lpstr>
      <vt:lpstr>10.sz.melléklet</vt:lpstr>
      <vt:lpstr>11.sz.melléklet</vt:lpstr>
      <vt:lpstr>12.sz.melléklet</vt:lpstr>
      <vt:lpstr>13.sz.melléklet</vt:lpstr>
      <vt:lpstr>'1.sz.melléklet'!Nyomtatási_terület</vt:lpstr>
      <vt:lpstr>'10.sz.melléklet'!Nyomtatási_terület</vt:lpstr>
      <vt:lpstr>'3.sz. melléklet'!Nyomtatási_terület</vt:lpstr>
      <vt:lpstr>'5. sz. melléklet'!Nyomtatási_terület</vt:lpstr>
    </vt:vector>
  </TitlesOfParts>
  <Company>Piliscsév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Pénzügy</dc:creator>
  <cp:lastModifiedBy>Rozbora Timea</cp:lastModifiedBy>
  <cp:lastPrinted>2021-05-17T09:38:23Z</cp:lastPrinted>
  <dcterms:created xsi:type="dcterms:W3CDTF">2004-07-16T06:20:01Z</dcterms:created>
  <dcterms:modified xsi:type="dcterms:W3CDTF">2022-05-04T13:24:06Z</dcterms:modified>
</cp:coreProperties>
</file>