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okument\word\Anikó\A testület\képviselő testület\előterjesztések\2022\2022.02.01\"/>
    </mc:Choice>
  </mc:AlternateContent>
  <xr:revisionPtr revIDLastSave="0" documentId="13_ncr:1_{20B2CFF3-FFB9-47B7-B4EA-DB8194DA0503}" xr6:coauthVersionLast="47" xr6:coauthVersionMax="47" xr10:uidLastSave="{00000000-0000-0000-0000-000000000000}"/>
  <workbookProtection workbookAlgorithmName="SHA-512" workbookHashValue="9IcVhIJKIV5OyfSdcUlYvdh9BLDWRrlOxkqr4k7YqriCWhmpMvO4LHkT/q9a8u5c9c9OrS5Ti6w8Sh6qLXrc3A==" workbookSaltValue="Wra2C7aGWQ29HE1WXqC7Hw==" workbookSpinCount="100000" lockStructure="1"/>
  <bookViews>
    <workbookView xWindow="-120" yWindow="-120" windowWidth="19440" windowHeight="15000" xr2:uid="{00000000-000D-0000-FFFF-FFFF00000000}"/>
  </bookViews>
  <sheets>
    <sheet name="Mérleg(Műv.Ház 2020.)" sheetId="4" r:id="rId1"/>
    <sheet name="Bevételek(Műv.Ház 2020)" sheetId="7" r:id="rId2"/>
    <sheet name="Bevételek COFOG" sheetId="2" state="hidden" r:id="rId3"/>
    <sheet name="Kiadások(Műv.Ház 2020)" sheetId="3" r:id="rId4"/>
    <sheet name="Kiadások COFOG szerint" sheetId="5" state="hidden" r:id="rId5"/>
    <sheet name="Részletes cofogos" sheetId="8" state="hidden" r:id="rId6"/>
  </sheets>
  <definedNames>
    <definedName name="_xlnm._FilterDatabase" localSheetId="4" hidden="1">'Kiadások COFOG szerint'!$A$1:$A$58</definedName>
    <definedName name="_xlnm.Print_Area" localSheetId="2">'Bevételek COFOG'!$A$1:$F$24</definedName>
    <definedName name="_xlnm.Print_Area" localSheetId="1">'Bevételek(Műv.Ház 2020)'!$A$1:$F$18</definedName>
    <definedName name="_xlnm.Print_Area" localSheetId="4">'Kiadások COFOG szerint'!$A$1:$F$58</definedName>
    <definedName name="_xlnm.Print_Area" localSheetId="3">'Kiadások(Műv.Ház 2020)'!$A$1:$F$42</definedName>
    <definedName name="_xlnm.Print_Area" localSheetId="0">'Mérleg(Műv.Ház 2020.)'!$A$1:$L$28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4" l="1"/>
  <c r="I30" i="8"/>
  <c r="E15" i="4" l="1"/>
  <c r="E10" i="4"/>
  <c r="E11" i="4"/>
  <c r="H77" i="8"/>
  <c r="K71" i="8"/>
  <c r="H70" i="8"/>
  <c r="K70" i="8" s="1"/>
  <c r="H69" i="8"/>
  <c r="H67" i="8" s="1"/>
  <c r="K67" i="8" s="1"/>
  <c r="H65" i="8"/>
  <c r="H64" i="8"/>
  <c r="H61" i="8"/>
  <c r="K61" i="8" s="1"/>
  <c r="H62" i="8"/>
  <c r="K62" i="8" s="1"/>
  <c r="H60" i="8"/>
  <c r="K60" i="8" s="1"/>
  <c r="H58" i="8"/>
  <c r="H57" i="8" s="1"/>
  <c r="K56" i="8"/>
  <c r="H55" i="8"/>
  <c r="K55" i="8" s="1"/>
  <c r="H54" i="8"/>
  <c r="K54" i="8" s="1"/>
  <c r="H46" i="8"/>
  <c r="H52" i="8"/>
  <c r="K52" i="8" s="1"/>
  <c r="H51" i="8"/>
  <c r="K51" i="8" s="1"/>
  <c r="H50" i="8"/>
  <c r="K50" i="8" s="1"/>
  <c r="K58" i="8"/>
  <c r="K48" i="8"/>
  <c r="K47" i="8"/>
  <c r="F13" i="8"/>
  <c r="H13" i="8" s="1"/>
  <c r="F14" i="8"/>
  <c r="H14" i="8" s="1"/>
  <c r="H10" i="8"/>
  <c r="H9" i="8"/>
  <c r="K69" i="8" l="1"/>
  <c r="H63" i="8"/>
  <c r="K63" i="8" s="1"/>
  <c r="H49" i="8"/>
  <c r="H53" i="8"/>
  <c r="K65" i="8"/>
  <c r="K73" i="8"/>
  <c r="H38" i="8"/>
  <c r="H37" i="8"/>
  <c r="H23" i="8"/>
  <c r="H20" i="8"/>
  <c r="K8" i="8" l="1"/>
  <c r="F30" i="5" l="1"/>
  <c r="F31" i="5"/>
  <c r="F32" i="5"/>
  <c r="F36" i="5"/>
  <c r="D18" i="2"/>
  <c r="D17" i="2"/>
  <c r="E18" i="2"/>
  <c r="E17" i="2"/>
  <c r="E11" i="2"/>
  <c r="E12" i="2"/>
  <c r="E9" i="2"/>
  <c r="D11" i="2"/>
  <c r="D12" i="2"/>
  <c r="D9" i="2"/>
  <c r="D22" i="5"/>
  <c r="D23" i="5"/>
  <c r="D24" i="5"/>
  <c r="D21" i="5"/>
  <c r="D19" i="5"/>
  <c r="D10" i="5"/>
  <c r="C13" i="7" l="1"/>
  <c r="C13" i="4" s="1"/>
  <c r="C12" i="7"/>
  <c r="C12" i="4" s="1"/>
  <c r="C10" i="7"/>
  <c r="C15" i="4" s="1"/>
  <c r="C9" i="7"/>
  <c r="C11" i="4" s="1"/>
  <c r="C8" i="7"/>
  <c r="C19" i="2"/>
  <c r="C10" i="4" l="1"/>
  <c r="C14" i="4" s="1"/>
  <c r="C17" i="4" s="1"/>
  <c r="C11" i="7"/>
  <c r="C14" i="7" s="1"/>
  <c r="C13" i="2" l="1"/>
  <c r="C21" i="2" s="1"/>
  <c r="C29" i="3" l="1"/>
  <c r="C32" i="3"/>
  <c r="C31" i="3"/>
  <c r="C28" i="3"/>
  <c r="C27" i="3"/>
  <c r="C25" i="3"/>
  <c r="C26" i="3"/>
  <c r="C24" i="3"/>
  <c r="C23" i="3"/>
  <c r="C22" i="3"/>
  <c r="C21" i="3"/>
  <c r="C20" i="3"/>
  <c r="C19" i="3"/>
  <c r="C17" i="3"/>
  <c r="C16" i="3"/>
  <c r="C14" i="3"/>
  <c r="C13" i="3"/>
  <c r="C12" i="3"/>
  <c r="C11" i="3"/>
  <c r="C10" i="3"/>
  <c r="C9" i="3"/>
  <c r="C8" i="3"/>
  <c r="C12" i="5"/>
  <c r="C40" i="5"/>
  <c r="C37" i="5"/>
  <c r="C20" i="5"/>
  <c r="C26" i="5" s="1"/>
  <c r="C55" i="5"/>
  <c r="F54" i="5"/>
  <c r="F53" i="5"/>
  <c r="F47" i="5"/>
  <c r="C52" i="5"/>
  <c r="F51" i="5"/>
  <c r="E51" i="5" s="1"/>
  <c r="F48" i="5"/>
  <c r="F49" i="5"/>
  <c r="D49" i="5" s="1"/>
  <c r="F46" i="5"/>
  <c r="F44" i="5"/>
  <c r="F41" i="5"/>
  <c r="D32" i="5"/>
  <c r="D35" i="5"/>
  <c r="F39" i="5"/>
  <c r="D39" i="5" s="1"/>
  <c r="F38" i="5"/>
  <c r="D31" i="5"/>
  <c r="C25" i="5"/>
  <c r="H80" i="8"/>
  <c r="H59" i="8"/>
  <c r="D46" i="5" l="1"/>
  <c r="E46" i="5"/>
  <c r="D54" i="5"/>
  <c r="H33" i="8"/>
  <c r="D36" i="5"/>
  <c r="E36" i="5"/>
  <c r="D38" i="5"/>
  <c r="D40" i="5" s="1"/>
  <c r="E38" i="5"/>
  <c r="D41" i="5"/>
  <c r="E41" i="5"/>
  <c r="D48" i="5"/>
  <c r="E48" i="5"/>
  <c r="D44" i="5"/>
  <c r="E44" i="5"/>
  <c r="D53" i="5"/>
  <c r="C15" i="3"/>
  <c r="I9" i="4" s="1"/>
  <c r="C56" i="5"/>
  <c r="C58" i="5" s="1"/>
  <c r="C18" i="3"/>
  <c r="I10" i="4" s="1"/>
  <c r="C30" i="3"/>
  <c r="I11" i="4" s="1"/>
  <c r="D51" i="5"/>
  <c r="F29" i="3"/>
  <c r="D29" i="3" s="1"/>
  <c r="C33" i="3"/>
  <c r="I16" i="4" s="1"/>
  <c r="H36" i="8"/>
  <c r="F34" i="5" s="1"/>
  <c r="F42" i="5"/>
  <c r="F45" i="5"/>
  <c r="F55" i="5"/>
  <c r="F25" i="3"/>
  <c r="D25" i="3" s="1"/>
  <c r="D47" i="5"/>
  <c r="F33" i="5" l="1"/>
  <c r="H42" i="8"/>
  <c r="D43" i="8" s="1"/>
  <c r="D33" i="5"/>
  <c r="E33" i="5"/>
  <c r="D34" i="5"/>
  <c r="E34" i="5"/>
  <c r="D45" i="5"/>
  <c r="E45" i="5"/>
  <c r="D42" i="5"/>
  <c r="E42" i="5"/>
  <c r="I14" i="4"/>
  <c r="I17" i="4" s="1"/>
  <c r="C34" i="3"/>
  <c r="F23" i="3"/>
  <c r="D23" i="3" s="1"/>
  <c r="H73" i="8"/>
  <c r="H75" i="8" s="1"/>
  <c r="F43" i="5"/>
  <c r="H19" i="8"/>
  <c r="F16" i="5" s="1"/>
  <c r="H12" i="8"/>
  <c r="F50" i="5" l="1"/>
  <c r="F52" i="5" s="1"/>
  <c r="F11" i="5"/>
  <c r="D11" i="5" s="1"/>
  <c r="D30" i="5"/>
  <c r="D37" i="5" s="1"/>
  <c r="E30" i="5"/>
  <c r="D43" i="5"/>
  <c r="E43" i="5"/>
  <c r="D16" i="5"/>
  <c r="E16" i="5"/>
  <c r="E23" i="3"/>
  <c r="H8" i="8"/>
  <c r="F9" i="5" s="1"/>
  <c r="H45" i="8"/>
  <c r="H21" i="8"/>
  <c r="F37" i="5"/>
  <c r="E37" i="5" s="1"/>
  <c r="H81" i="8" l="1"/>
  <c r="D50" i="5"/>
  <c r="E50" i="5"/>
  <c r="D52" i="5"/>
  <c r="E52" i="5"/>
  <c r="H15" i="8"/>
  <c r="C16" i="7"/>
  <c r="F12" i="5" l="1"/>
  <c r="E12" i="5" s="1"/>
  <c r="D9" i="5"/>
  <c r="F19" i="2"/>
  <c r="E19" i="2" s="1"/>
  <c r="F13" i="3" l="1"/>
  <c r="D13" i="3" s="1"/>
  <c r="C36" i="3" l="1"/>
  <c r="F13" i="7" l="1"/>
  <c r="F12" i="7"/>
  <c r="F10" i="7"/>
  <c r="F9" i="7"/>
  <c r="F8" i="7"/>
  <c r="F28" i="3"/>
  <c r="D28" i="3" s="1"/>
  <c r="F24" i="3"/>
  <c r="D24" i="3" s="1"/>
  <c r="F20" i="3"/>
  <c r="D20" i="3" s="1"/>
  <c r="F19" i="3"/>
  <c r="D19" i="3" s="1"/>
  <c r="F32" i="3"/>
  <c r="F31" i="3"/>
  <c r="F27" i="3"/>
  <c r="D27" i="3" s="1"/>
  <c r="F26" i="3"/>
  <c r="D26" i="3" s="1"/>
  <c r="F22" i="3"/>
  <c r="D22" i="3" s="1"/>
  <c r="F21" i="3"/>
  <c r="D21" i="3" s="1"/>
  <c r="F17" i="3"/>
  <c r="D17" i="3" s="1"/>
  <c r="F14" i="3"/>
  <c r="F12" i="3"/>
  <c r="F11" i="3"/>
  <c r="F10" i="3"/>
  <c r="D10" i="3" s="1"/>
  <c r="F9" i="3"/>
  <c r="F8" i="3"/>
  <c r="F10" i="2"/>
  <c r="F11" i="7" l="1"/>
  <c r="D11" i="7" s="1"/>
  <c r="E10" i="2"/>
  <c r="D10" i="2"/>
  <c r="D11" i="3"/>
  <c r="E11" i="3"/>
  <c r="D8" i="3"/>
  <c r="E8" i="3"/>
  <c r="D12" i="3"/>
  <c r="E12" i="3"/>
  <c r="D31" i="3"/>
  <c r="D32" i="3"/>
  <c r="D14" i="3"/>
  <c r="E14" i="3"/>
  <c r="F11" i="4"/>
  <c r="D9" i="7"/>
  <c r="E9" i="7"/>
  <c r="E12" i="7"/>
  <c r="D12" i="7"/>
  <c r="F15" i="4"/>
  <c r="E10" i="7"/>
  <c r="D10" i="7"/>
  <c r="E11" i="7"/>
  <c r="E8" i="7"/>
  <c r="D8" i="7"/>
  <c r="D13" i="7"/>
  <c r="E13" i="7"/>
  <c r="F14" i="7"/>
  <c r="E14" i="7" s="1"/>
  <c r="F10" i="4"/>
  <c r="E12" i="4"/>
  <c r="F13" i="4"/>
  <c r="E13" i="4" s="1"/>
  <c r="F30" i="3"/>
  <c r="D9" i="3"/>
  <c r="F15" i="3"/>
  <c r="E15" i="3" s="1"/>
  <c r="E28" i="3"/>
  <c r="D55" i="5"/>
  <c r="E21" i="3"/>
  <c r="E20" i="3"/>
  <c r="E22" i="3"/>
  <c r="E24" i="3"/>
  <c r="E26" i="3"/>
  <c r="E19" i="3"/>
  <c r="L16" i="4"/>
  <c r="F33" i="3"/>
  <c r="F25" i="5"/>
  <c r="D33" i="3" l="1"/>
  <c r="J16" i="4" s="1"/>
  <c r="L11" i="4"/>
  <c r="K11" i="4" s="1"/>
  <c r="E30" i="3"/>
  <c r="F14" i="4"/>
  <c r="D30" i="3"/>
  <c r="J11" i="4" s="1"/>
  <c r="D25" i="5"/>
  <c r="F40" i="5"/>
  <c r="D56" i="5"/>
  <c r="F13" i="2"/>
  <c r="D10" i="4"/>
  <c r="F56" i="5" l="1"/>
  <c r="E56" i="5" s="1"/>
  <c r="E40" i="5"/>
  <c r="F21" i="2"/>
  <c r="E21" i="2" s="1"/>
  <c r="E13" i="2"/>
  <c r="F17" i="4"/>
  <c r="E17" i="4" s="1"/>
  <c r="E14" i="4"/>
  <c r="D19" i="2"/>
  <c r="D11" i="4"/>
  <c r="D13" i="2"/>
  <c r="D21" i="2" l="1"/>
  <c r="D15" i="4"/>
  <c r="E16" i="7"/>
  <c r="F16" i="7"/>
  <c r="F17" i="5"/>
  <c r="E17" i="5" s="1"/>
  <c r="L9" i="4" l="1"/>
  <c r="K9" i="4" s="1"/>
  <c r="D12" i="5" l="1"/>
  <c r="D12" i="4"/>
  <c r="D13" i="4" l="1"/>
  <c r="D14" i="4" s="1"/>
  <c r="D17" i="4" s="1"/>
  <c r="D14" i="7"/>
  <c r="D15" i="3" l="1"/>
  <c r="J9" i="4" l="1"/>
  <c r="D17" i="5" l="1"/>
  <c r="D16" i="7" l="1"/>
  <c r="F18" i="5" l="1"/>
  <c r="F20" i="5" s="1"/>
  <c r="H24" i="8"/>
  <c r="H83" i="8" s="1"/>
  <c r="E20" i="5" l="1"/>
  <c r="F26" i="5"/>
  <c r="F16" i="3"/>
  <c r="E18" i="5"/>
  <c r="D18" i="5"/>
  <c r="D20" i="5" s="1"/>
  <c r="D26" i="5" s="1"/>
  <c r="D58" i="5" s="1"/>
  <c r="F18" i="3" l="1"/>
  <c r="D16" i="3"/>
  <c r="D18" i="3" s="1"/>
  <c r="E16" i="3"/>
  <c r="E26" i="5"/>
  <c r="F58" i="5"/>
  <c r="F60" i="5" l="1"/>
  <c r="F24" i="2"/>
  <c r="E58" i="5"/>
  <c r="F34" i="3"/>
  <c r="E18" i="3"/>
  <c r="L10" i="4"/>
  <c r="J10" i="4"/>
  <c r="J14" i="4" s="1"/>
  <c r="J17" i="4" s="1"/>
  <c r="D34" i="3"/>
  <c r="D36" i="3" s="1"/>
  <c r="F36" i="3" l="1"/>
  <c r="E34" i="3"/>
  <c r="E36" i="3" s="1"/>
  <c r="L14" i="4"/>
  <c r="K10" i="4"/>
  <c r="L17" i="4" l="1"/>
  <c r="K17" i="4" s="1"/>
  <c r="K14" i="4"/>
</calcChain>
</file>

<file path=xl/sharedStrings.xml><?xml version="1.0" encoding="utf-8"?>
<sst xmlns="http://schemas.openxmlformats.org/spreadsheetml/2006/main" count="374" uniqueCount="155">
  <si>
    <t>Főkönyvi szám</t>
  </si>
  <si>
    <t>Kiadások összesen</t>
  </si>
  <si>
    <t>0981311</t>
  </si>
  <si>
    <t>098161</t>
  </si>
  <si>
    <t>05110111</t>
  </si>
  <si>
    <t>0511091</t>
  </si>
  <si>
    <t>0511101</t>
  </si>
  <si>
    <t>0511131</t>
  </si>
  <si>
    <t>051221</t>
  </si>
  <si>
    <t>05211</t>
  </si>
  <si>
    <t>05261</t>
  </si>
  <si>
    <t>053111</t>
  </si>
  <si>
    <t>053121</t>
  </si>
  <si>
    <t>0532211</t>
  </si>
  <si>
    <t>053371</t>
  </si>
  <si>
    <t>053411</t>
  </si>
  <si>
    <t>053511</t>
  </si>
  <si>
    <t>053551</t>
  </si>
  <si>
    <t>Főkönyvi szám neve</t>
  </si>
  <si>
    <t>Előző év költségvetési maradványának igénybevétele</t>
  </si>
  <si>
    <t>Központi, irányító szervi támogatás</t>
  </si>
  <si>
    <t>Köztisztviselők,közalkalmazottak bére</t>
  </si>
  <si>
    <t>Közlekedési költségtérítés</t>
  </si>
  <si>
    <t>Egyéb költségtérítések</t>
  </si>
  <si>
    <t>Foglalkoztatottak egyéb személyi juttatásai</t>
  </si>
  <si>
    <t>Munkavégzésre irányuló egyéb jogviszonyban nem saját foglalkoztatottnak fizetett juttatások</t>
  </si>
  <si>
    <t>Szociális hozzájárulási adó</t>
  </si>
  <si>
    <t>Más járulék fizetési kötelezettség</t>
  </si>
  <si>
    <t>Szakmai anyagok beszerzése</t>
  </si>
  <si>
    <t>Üzemeltetési anyagok beszerzése</t>
  </si>
  <si>
    <t>Egyéb szolgáltatások</t>
  </si>
  <si>
    <t>Kiküldetések kiadásai</t>
  </si>
  <si>
    <t>Működési célú előzetesen felszámított általános forgalmi adó</t>
  </si>
  <si>
    <t>Egyéb dologi kiadások</t>
  </si>
  <si>
    <t>Bevételek</t>
  </si>
  <si>
    <t>Személyi juttatások</t>
  </si>
  <si>
    <t>Munkaadót terhelő járulékok</t>
  </si>
  <si>
    <t>Dologi kiadások</t>
  </si>
  <si>
    <t>Kiadások</t>
  </si>
  <si>
    <t>Főkönyvi szám név</t>
  </si>
  <si>
    <t>Kiadás összesen:</t>
  </si>
  <si>
    <t>Kiadások kormányati funkciók (COFOG) szerinti bontásban</t>
  </si>
  <si>
    <t>Intézmény fin.(állami tám.)</t>
  </si>
  <si>
    <t>Munkaadót terh. befizetések</t>
  </si>
  <si>
    <t>Intézmény fin.(önkorm.hozzáj.)</t>
  </si>
  <si>
    <t>Tárgyévi működési kiadások</t>
  </si>
  <si>
    <t>Pénzmaradvány</t>
  </si>
  <si>
    <t>Mindösszesen</t>
  </si>
  <si>
    <t>Mérleg</t>
  </si>
  <si>
    <t>adatok: Ft-ban</t>
  </si>
  <si>
    <t xml:space="preserve">Összes intézményi kiadás: </t>
  </si>
  <si>
    <t>adatok: ezer Ft-ban</t>
  </si>
  <si>
    <t>Megnevezés</t>
  </si>
  <si>
    <t>052</t>
  </si>
  <si>
    <t>053</t>
  </si>
  <si>
    <t>09813</t>
  </si>
  <si>
    <t>09816</t>
  </si>
  <si>
    <t>-ebből állami normatív támogatás</t>
  </si>
  <si>
    <t>%</t>
  </si>
  <si>
    <t>Eredeti EI</t>
  </si>
  <si>
    <t>051</t>
  </si>
  <si>
    <t>Egyéb dologi kiadások - kerekítési különbözet</t>
  </si>
  <si>
    <t>09411</t>
  </si>
  <si>
    <t xml:space="preserve">Egyéb működési bevételek </t>
  </si>
  <si>
    <t>Összesen:</t>
  </si>
  <si>
    <t>Bevételek összesen:</t>
  </si>
  <si>
    <t>0511071</t>
  </si>
  <si>
    <t>Béren kívüli juttatások</t>
  </si>
  <si>
    <t>Munkaadót terhelő járulékok:</t>
  </si>
  <si>
    <t>053211</t>
  </si>
  <si>
    <t>Informatikai szolgáltatások igénybevétele</t>
  </si>
  <si>
    <t xml:space="preserve">Egyéb kommunikációs szolgáltatások </t>
  </si>
  <si>
    <t>05231</t>
  </si>
  <si>
    <t>05237</t>
  </si>
  <si>
    <t>Munkáltatót terhelő személyi jövedelemadó kiadásai</t>
  </si>
  <si>
    <t>053221</t>
  </si>
  <si>
    <t>09161</t>
  </si>
  <si>
    <t xml:space="preserve">Egyéb működési c. tám. </t>
  </si>
  <si>
    <t>Tárgyévi működési bevételek</t>
  </si>
  <si>
    <t>082042 - Könyvtári állomány gyarapítása, nyilvántartása</t>
  </si>
  <si>
    <t>082044 - Könyvtári szolgáltatások</t>
  </si>
  <si>
    <t>Könyvtáros megbízási díja</t>
  </si>
  <si>
    <t>053341</t>
  </si>
  <si>
    <t>Karbantartás, kisjavítási szolgáltatások</t>
  </si>
  <si>
    <t>053311</t>
  </si>
  <si>
    <t>Villamos energia</t>
  </si>
  <si>
    <t>Gázdíj</t>
  </si>
  <si>
    <t>0533121</t>
  </si>
  <si>
    <t>0533111</t>
  </si>
  <si>
    <t>0533131</t>
  </si>
  <si>
    <t>Víz-, és csatornadíj</t>
  </si>
  <si>
    <t>05641</t>
  </si>
  <si>
    <t>Egyéb tárgyi eszközök beszerzése</t>
  </si>
  <si>
    <t>05671</t>
  </si>
  <si>
    <t xml:space="preserve">Beruházási kiadások </t>
  </si>
  <si>
    <t>Beruházási célú, előzetesen felszámított általános forgalmi adó</t>
  </si>
  <si>
    <t>018030 - Támogatási célú finanszírozási műveletek</t>
  </si>
  <si>
    <t>082092 - Közművelődés - hagyományos közösségi kulturális értékek gondozása</t>
  </si>
  <si>
    <t>082092 - Közművelődés, hagyományos közösségi kulturális értékek gondozása</t>
  </si>
  <si>
    <t>Bevételek kormányati funkciók (COFOG) szerinti bontásban</t>
  </si>
  <si>
    <t>-ebből fenntartói támogatás (Piliscsév Község Önk.)</t>
  </si>
  <si>
    <t>094041</t>
  </si>
  <si>
    <t>Tulajdonosi bevételek</t>
  </si>
  <si>
    <t xml:space="preserve">Közüzemi díjak </t>
  </si>
  <si>
    <t>Karbantartás, kisjavítás szolgáltatások</t>
  </si>
  <si>
    <t>Beruházások, fejlesztések</t>
  </si>
  <si>
    <t>Bevételek összesen</t>
  </si>
  <si>
    <t>09404</t>
  </si>
  <si>
    <t>056</t>
  </si>
  <si>
    <t>Beruházások</t>
  </si>
  <si>
    <t>0511121</t>
  </si>
  <si>
    <t>Szociális támogatások</t>
  </si>
  <si>
    <t>051121</t>
  </si>
  <si>
    <t>Változás</t>
  </si>
  <si>
    <t>Ellenőrzés</t>
  </si>
  <si>
    <t>Ellenőrzés:</t>
  </si>
  <si>
    <t>Kálmánfi Béla Művelődési Ház és Könyvtár</t>
  </si>
  <si>
    <t>2021. évi eredeti EI</t>
  </si>
  <si>
    <t>Szirénlib</t>
  </si>
  <si>
    <t>Normatíva 10%-a</t>
  </si>
  <si>
    <t>Bendur Irénke bére</t>
  </si>
  <si>
    <t>Csapucha Katalin</t>
  </si>
  <si>
    <t>Tóth Ferenc Zoltánné</t>
  </si>
  <si>
    <t>Betegszabadság</t>
  </si>
  <si>
    <t>tisztítószer</t>
  </si>
  <si>
    <t>egyéb üzemeltetési anyag</t>
  </si>
  <si>
    <t>Telefon</t>
  </si>
  <si>
    <t>Közüzemi díjak</t>
  </si>
  <si>
    <t>053361</t>
  </si>
  <si>
    <t>Szakmai tevékenységet segítő szolgáltatások teljesítése</t>
  </si>
  <si>
    <t>Szakmai tevékenységet segítő szolgáltatás</t>
  </si>
  <si>
    <t>Tulajdonosi bevétel</t>
  </si>
  <si>
    <t>Működési bevétel</t>
  </si>
  <si>
    <t>055</t>
  </si>
  <si>
    <t>Tartalékok</t>
  </si>
  <si>
    <t>Egyéb működési célú támogatások államháztartáson belülrre</t>
  </si>
  <si>
    <t>055061</t>
  </si>
  <si>
    <t>2022. évi eredeti EI</t>
  </si>
  <si>
    <t>2022. évi eredeti költségvetési előirányzat</t>
  </si>
  <si>
    <t>Könyvtárellátó</t>
  </si>
  <si>
    <t>ludové noviny</t>
  </si>
  <si>
    <t>egyéb szakmai anyag</t>
  </si>
  <si>
    <t>irodaszer</t>
  </si>
  <si>
    <t>mobilnet</t>
  </si>
  <si>
    <t>internet</t>
  </si>
  <si>
    <t>egyéb</t>
  </si>
  <si>
    <t>tűzoltókészülék karb.</t>
  </si>
  <si>
    <t>AAM</t>
  </si>
  <si>
    <t>egyéb karbantartás</t>
  </si>
  <si>
    <t>bankköltség</t>
  </si>
  <si>
    <t>ÁHK</t>
  </si>
  <si>
    <t>hulladékszállítás</t>
  </si>
  <si>
    <t>rágcsálóírtás</t>
  </si>
  <si>
    <t>bankköltség 2 fő</t>
  </si>
  <si>
    <t>Önkéntes EP 2 fő részére, betegszabadság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</si>
</sst>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[$-1040E]#,##0\ &quot;Ft&quot;"/>
  </numFmts>
  <fonts count="28" x14ac:knownFonts="1">
    <font>
      <sz val="10"/>
      <name val="Arial"/>
    </font>
    <font>
      <sz val="9"/>
      <name val="Times New Roman"/>
      <family val="1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sz val="7"/>
      <color indexed="8"/>
      <name val="Verdana"/>
      <family val="2"/>
      <charset val="238"/>
    </font>
    <font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b/>
      <i/>
      <sz val="7"/>
      <color indexed="8"/>
      <name val="Verdana"/>
      <family val="2"/>
      <charset val="238"/>
    </font>
    <font>
      <b/>
      <sz val="10"/>
      <name val="Verdana"/>
      <family val="2"/>
      <charset val="238"/>
    </font>
    <font>
      <b/>
      <sz val="7"/>
      <name val="Verdana"/>
      <family val="2"/>
      <charset val="238"/>
    </font>
    <font>
      <sz val="7"/>
      <name val="Verdana"/>
      <family val="2"/>
      <charset val="238"/>
    </font>
    <font>
      <i/>
      <sz val="7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b/>
      <i/>
      <sz val="8"/>
      <name val="Verdana"/>
      <family val="2"/>
      <charset val="238"/>
    </font>
    <font>
      <i/>
      <sz val="8"/>
      <name val="Verdana"/>
      <family val="2"/>
      <charset val="238"/>
    </font>
    <font>
      <b/>
      <sz val="8"/>
      <color indexed="8"/>
      <name val="Verdana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63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3"/>
      </patternFill>
    </fill>
    <fill>
      <patternFill patternType="solid">
        <fgColor indexed="13"/>
        <bgColor indexed="0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164" fontId="10" fillId="0" borderId="0" quotePrefix="1" applyFont="0" applyFill="0" applyBorder="0" applyAlignment="0">
      <protection locked="0"/>
    </xf>
    <xf numFmtId="9" fontId="10" fillId="0" borderId="0" quotePrefix="1" applyFont="0" applyFill="0" applyBorder="0" applyAlignment="0">
      <protection locked="0"/>
    </xf>
  </cellStyleXfs>
  <cellXfs count="477">
    <xf numFmtId="0" fontId="0" fillId="0" borderId="0" xfId="0"/>
    <xf numFmtId="0" fontId="0" fillId="0" borderId="0" xfId="0" applyAlignment="1"/>
    <xf numFmtId="0" fontId="9" fillId="0" borderId="2" xfId="0" applyFont="1" applyBorder="1" applyAlignment="1" applyProtection="1">
      <alignment vertical="center" wrapText="1" readingOrder="1"/>
      <protection locked="0"/>
    </xf>
    <xf numFmtId="0" fontId="9" fillId="0" borderId="11" xfId="0" applyFont="1" applyBorder="1" applyAlignment="1" applyProtection="1">
      <alignment vertical="center" wrapText="1" readingOrder="1"/>
      <protection locked="0"/>
    </xf>
    <xf numFmtId="0" fontId="9" fillId="0" borderId="5" xfId="0" applyFont="1" applyBorder="1" applyAlignment="1" applyProtection="1">
      <alignment vertical="center" wrapText="1" readingOrder="1"/>
      <protection locked="0"/>
    </xf>
    <xf numFmtId="0" fontId="9" fillId="0" borderId="6" xfId="0" applyFont="1" applyBorder="1" applyAlignment="1" applyProtection="1">
      <alignment vertical="center" wrapText="1" readingOrder="1"/>
      <protection locked="0"/>
    </xf>
    <xf numFmtId="0" fontId="12" fillId="9" borderId="0" xfId="0" applyFont="1" applyFill="1"/>
    <xf numFmtId="0" fontId="2" fillId="0" borderId="0" xfId="0" applyFont="1" applyFill="1" applyAlignment="1"/>
    <xf numFmtId="0" fontId="0" fillId="0" borderId="0" xfId="0" applyFill="1"/>
    <xf numFmtId="0" fontId="9" fillId="0" borderId="3" xfId="0" applyFont="1" applyBorder="1" applyAlignment="1" applyProtection="1">
      <alignment vertical="center" wrapText="1" readingOrder="1"/>
      <protection locked="0"/>
    </xf>
    <xf numFmtId="0" fontId="9" fillId="0" borderId="4" xfId="0" applyFont="1" applyBorder="1" applyAlignment="1" applyProtection="1">
      <alignment vertical="center" wrapText="1" readingOrder="1"/>
      <protection locked="0"/>
    </xf>
    <xf numFmtId="0" fontId="13" fillId="0" borderId="0" xfId="0" applyFont="1" applyAlignment="1">
      <alignment horizontal="right"/>
    </xf>
    <xf numFmtId="3" fontId="9" fillId="0" borderId="2" xfId="0" applyNumberFormat="1" applyFont="1" applyBorder="1" applyAlignment="1" applyProtection="1">
      <alignment vertical="center" wrapText="1" readingOrder="1"/>
      <protection locked="0"/>
    </xf>
    <xf numFmtId="3" fontId="9" fillId="0" borderId="15" xfId="0" applyNumberFormat="1" applyFont="1" applyBorder="1" applyAlignment="1" applyProtection="1">
      <alignment vertical="center" wrapText="1" readingOrder="1"/>
      <protection locked="0"/>
    </xf>
    <xf numFmtId="3" fontId="9" fillId="0" borderId="20" xfId="0" applyNumberFormat="1" applyFont="1" applyBorder="1" applyAlignment="1" applyProtection="1">
      <alignment vertical="center" wrapText="1" readingOrder="1"/>
      <protection locked="0"/>
    </xf>
    <xf numFmtId="3" fontId="9" fillId="0" borderId="16" xfId="0" applyNumberFormat="1" applyFont="1" applyBorder="1" applyAlignment="1" applyProtection="1">
      <alignment vertical="center" wrapText="1" readingOrder="1"/>
      <protection locked="0"/>
    </xf>
    <xf numFmtId="3" fontId="9" fillId="0" borderId="4" xfId="0" applyNumberFormat="1" applyFont="1" applyBorder="1" applyAlignment="1" applyProtection="1">
      <alignment vertical="center" wrapText="1" readingOrder="1"/>
      <protection locked="0"/>
    </xf>
    <xf numFmtId="3" fontId="1" fillId="3" borderId="0" xfId="0" applyNumberFormat="1" applyFont="1" applyFill="1" applyBorder="1" applyAlignment="1" applyProtection="1">
      <alignment horizontal="right" vertical="center" wrapText="1" shrinkToFit="1"/>
    </xf>
    <xf numFmtId="0" fontId="0" fillId="0" borderId="0" xfId="0" applyBorder="1"/>
    <xf numFmtId="3" fontId="14" fillId="0" borderId="0" xfId="0" applyNumberFormat="1" applyFont="1" applyFill="1" applyBorder="1"/>
    <xf numFmtId="0" fontId="8" fillId="14" borderId="15" xfId="0" applyFont="1" applyFill="1" applyBorder="1" applyAlignment="1" applyProtection="1">
      <alignment horizontal="center" vertical="center" wrapText="1" readingOrder="1"/>
      <protection locked="0"/>
    </xf>
    <xf numFmtId="0" fontId="8" fillId="14" borderId="19" xfId="0" applyFont="1" applyFill="1" applyBorder="1" applyAlignment="1" applyProtection="1">
      <alignment horizontal="center" vertical="center" wrapText="1" readingOrder="1"/>
      <protection locked="0"/>
    </xf>
    <xf numFmtId="0" fontId="3" fillId="14" borderId="26" xfId="0" applyFont="1" applyFill="1" applyBorder="1"/>
    <xf numFmtId="0" fontId="3" fillId="14" borderId="27" xfId="0" applyFont="1" applyFill="1" applyBorder="1"/>
    <xf numFmtId="3" fontId="3" fillId="14" borderId="25" xfId="0" applyNumberFormat="1" applyFont="1" applyFill="1" applyBorder="1"/>
    <xf numFmtId="0" fontId="0" fillId="0" borderId="32" xfId="0" applyBorder="1"/>
    <xf numFmtId="3" fontId="0" fillId="0" borderId="0" xfId="0" applyNumberFormat="1" applyBorder="1"/>
    <xf numFmtId="3" fontId="0" fillId="0" borderId="33" xfId="0" applyNumberFormat="1" applyBorder="1"/>
    <xf numFmtId="0" fontId="9" fillId="0" borderId="22" xfId="0" applyFont="1" applyBorder="1" applyAlignment="1" applyProtection="1">
      <alignment vertical="center" wrapText="1" readingOrder="1"/>
      <protection locked="0"/>
    </xf>
    <xf numFmtId="3" fontId="11" fillId="14" borderId="8" xfId="0" applyNumberFormat="1" applyFont="1" applyFill="1" applyBorder="1" applyAlignment="1" applyProtection="1">
      <alignment vertical="center" wrapText="1" readingOrder="1"/>
      <protection locked="0"/>
    </xf>
    <xf numFmtId="49" fontId="9" fillId="0" borderId="5" xfId="0" applyNumberFormat="1" applyFont="1" applyBorder="1" applyAlignment="1" applyProtection="1">
      <alignment vertical="center" wrapText="1" readingOrder="1"/>
      <protection locked="0"/>
    </xf>
    <xf numFmtId="3" fontId="0" fillId="0" borderId="0" xfId="0" applyNumberFormat="1" applyAlignment="1"/>
    <xf numFmtId="3" fontId="5" fillId="0" borderId="0" xfId="1" applyNumberFormat="1" applyFont="1" applyFill="1" applyBorder="1" applyAlignment="1">
      <protection locked="0"/>
    </xf>
    <xf numFmtId="3" fontId="5" fillId="0" borderId="0" xfId="1" applyNumberFormat="1" applyFont="1" applyFill="1" applyBorder="1">
      <protection locked="0"/>
    </xf>
    <xf numFmtId="3" fontId="4" fillId="0" borderId="0" xfId="1" applyNumberFormat="1" applyFont="1" applyFill="1" applyBorder="1" applyAlignment="1">
      <alignment horizontal="right"/>
      <protection locked="0"/>
    </xf>
    <xf numFmtId="0" fontId="15" fillId="0" borderId="0" xfId="0" applyFont="1"/>
    <xf numFmtId="3" fontId="16" fillId="0" borderId="0" xfId="1" applyNumberFormat="1" applyFont="1" applyFill="1" applyBorder="1">
      <protection locked="0"/>
    </xf>
    <xf numFmtId="3" fontId="15" fillId="0" borderId="0" xfId="0" applyNumberFormat="1" applyFont="1"/>
    <xf numFmtId="3" fontId="14" fillId="0" borderId="0" xfId="0" applyNumberFormat="1" applyFont="1"/>
    <xf numFmtId="0" fontId="8" fillId="14" borderId="1" xfId="0" applyFont="1" applyFill="1" applyBorder="1" applyAlignment="1" applyProtection="1">
      <alignment horizontal="center" vertical="center" wrapText="1" readingOrder="1"/>
      <protection locked="0"/>
    </xf>
    <xf numFmtId="0" fontId="9" fillId="0" borderId="29" xfId="0" applyFont="1" applyBorder="1" applyAlignment="1" applyProtection="1">
      <alignment vertical="center" wrapText="1" readingOrder="1"/>
      <protection locked="0"/>
    </xf>
    <xf numFmtId="0" fontId="9" fillId="0" borderId="31" xfId="0" applyFont="1" applyBorder="1" applyAlignment="1" applyProtection="1">
      <alignment vertical="center" wrapText="1" readingOrder="1"/>
      <protection locked="0"/>
    </xf>
    <xf numFmtId="0" fontId="9" fillId="0" borderId="34" xfId="0" applyFont="1" applyBorder="1" applyAlignment="1" applyProtection="1">
      <alignment vertical="center" wrapText="1" readingOrder="1"/>
      <protection locked="0"/>
    </xf>
    <xf numFmtId="0" fontId="9" fillId="0" borderId="42" xfId="0" applyFont="1" applyBorder="1" applyAlignment="1" applyProtection="1">
      <alignment vertical="center" wrapText="1" readingOrder="1"/>
      <protection locked="0"/>
    </xf>
    <xf numFmtId="3" fontId="9" fillId="0" borderId="30" xfId="0" applyNumberFormat="1" applyFont="1" applyBorder="1" applyAlignment="1" applyProtection="1">
      <alignment vertical="center" wrapText="1" readingOrder="1"/>
      <protection locked="0"/>
    </xf>
    <xf numFmtId="3" fontId="9" fillId="0" borderId="16" xfId="0" applyNumberFormat="1" applyFont="1" applyFill="1" applyBorder="1" applyAlignment="1" applyProtection="1">
      <alignment vertical="center" wrapText="1" readingOrder="1"/>
      <protection locked="0"/>
    </xf>
    <xf numFmtId="49" fontId="9" fillId="0" borderId="11" xfId="0" applyNumberFormat="1" applyFont="1" applyBorder="1" applyAlignment="1" applyProtection="1">
      <alignment vertical="center" wrapText="1" readingOrder="1"/>
      <protection locked="0"/>
    </xf>
    <xf numFmtId="3" fontId="9" fillId="0" borderId="4" xfId="0" applyNumberFormat="1" applyFont="1" applyBorder="1" applyAlignment="1" applyProtection="1">
      <alignment horizontal="center" vertical="center" wrapText="1" readingOrder="1"/>
      <protection locked="0"/>
    </xf>
    <xf numFmtId="3" fontId="8" fillId="14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11" fillId="14" borderId="8" xfId="0" applyNumberFormat="1" applyFont="1" applyFill="1" applyBorder="1" applyAlignment="1" applyProtection="1">
      <alignment horizontal="center" vertical="center" wrapText="1" readingOrder="1"/>
      <protection locked="0"/>
    </xf>
    <xf numFmtId="3" fontId="9" fillId="0" borderId="23" xfId="0" applyNumberFormat="1" applyFont="1" applyBorder="1" applyAlignment="1" applyProtection="1">
      <alignment vertical="center" wrapText="1" readingOrder="1"/>
      <protection locked="0"/>
    </xf>
    <xf numFmtId="0" fontId="13" fillId="0" borderId="0" xfId="0" applyFont="1"/>
    <xf numFmtId="3" fontId="0" fillId="0" borderId="0" xfId="0" applyNumberFormat="1"/>
    <xf numFmtId="3" fontId="9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49" fontId="9" fillId="0" borderId="42" xfId="0" applyNumberFormat="1" applyFont="1" applyBorder="1" applyAlignment="1" applyProtection="1">
      <alignment vertical="center" wrapText="1" readingOrder="1"/>
      <protection locked="0"/>
    </xf>
    <xf numFmtId="3" fontId="9" fillId="0" borderId="23" xfId="0" applyNumberFormat="1" applyFont="1" applyBorder="1" applyAlignment="1" applyProtection="1">
      <alignment horizontal="center" vertical="center" wrapText="1" readingOrder="1"/>
      <protection locked="0"/>
    </xf>
    <xf numFmtId="3" fontId="8" fillId="16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8" fillId="16" borderId="8" xfId="0" applyNumberFormat="1" applyFont="1" applyFill="1" applyBorder="1" applyAlignment="1" applyProtection="1">
      <alignment vertical="center" wrapText="1" readingOrder="1"/>
      <protection locked="0"/>
    </xf>
    <xf numFmtId="3" fontId="9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9" fillId="0" borderId="2" xfId="0" applyFont="1" applyFill="1" applyBorder="1" applyAlignment="1" applyProtection="1">
      <alignment vertical="center" wrapText="1" readingOrder="1"/>
      <protection locked="0"/>
    </xf>
    <xf numFmtId="3" fontId="9" fillId="0" borderId="2" xfId="0" applyNumberFormat="1" applyFont="1" applyFill="1" applyBorder="1" applyAlignment="1" applyProtection="1">
      <alignment vertical="center" wrapText="1" readingOrder="1"/>
      <protection locked="0"/>
    </xf>
    <xf numFmtId="3" fontId="9" fillId="0" borderId="15" xfId="0" applyNumberFormat="1" applyFont="1" applyFill="1" applyBorder="1" applyAlignment="1" applyProtection="1">
      <alignment vertical="center" wrapText="1" readingOrder="1"/>
      <protection locked="0"/>
    </xf>
    <xf numFmtId="0" fontId="9" fillId="0" borderId="6" xfId="0" applyFont="1" applyFill="1" applyBorder="1" applyAlignment="1" applyProtection="1">
      <alignment vertical="center" wrapText="1" readingOrder="1"/>
      <protection locked="0"/>
    </xf>
    <xf numFmtId="3" fontId="9" fillId="0" borderId="20" xfId="0" applyNumberFormat="1" applyFont="1" applyFill="1" applyBorder="1" applyAlignment="1" applyProtection="1">
      <alignment vertical="center" wrapText="1" readingOrder="1"/>
      <protection locked="0"/>
    </xf>
    <xf numFmtId="3" fontId="8" fillId="16" borderId="7" xfId="0" applyNumberFormat="1" applyFont="1" applyFill="1" applyBorder="1" applyAlignment="1" applyProtection="1">
      <alignment vertical="center" wrapText="1" readingOrder="1"/>
      <protection locked="0"/>
    </xf>
    <xf numFmtId="0" fontId="9" fillId="0" borderId="9" xfId="0" applyFont="1" applyBorder="1" applyAlignment="1" applyProtection="1">
      <alignment vertical="center" wrapText="1" readingOrder="1"/>
      <protection locked="0"/>
    </xf>
    <xf numFmtId="3" fontId="9" fillId="0" borderId="4" xfId="0" applyNumberFormat="1" applyFont="1" applyFill="1" applyBorder="1" applyAlignment="1" applyProtection="1">
      <alignment vertical="center" wrapText="1" readingOrder="1"/>
      <protection locked="0"/>
    </xf>
    <xf numFmtId="0" fontId="9" fillId="0" borderId="12" xfId="0" applyFont="1" applyBorder="1" applyAlignment="1" applyProtection="1">
      <alignment vertical="center" wrapText="1" readingOrder="1"/>
      <protection locked="0"/>
    </xf>
    <xf numFmtId="3" fontId="9" fillId="0" borderId="13" xfId="0" applyNumberFormat="1" applyFont="1" applyBorder="1" applyAlignment="1" applyProtection="1">
      <alignment vertical="center" wrapText="1" readingOrder="1"/>
      <protection locked="0"/>
    </xf>
    <xf numFmtId="49" fontId="9" fillId="0" borderId="9" xfId="0" applyNumberFormat="1" applyFont="1" applyBorder="1" applyAlignment="1" applyProtection="1">
      <alignment vertical="center" wrapText="1" readingOrder="1"/>
      <protection locked="0"/>
    </xf>
    <xf numFmtId="3" fontId="9" fillId="0" borderId="10" xfId="0" applyNumberFormat="1" applyFont="1" applyBorder="1" applyAlignment="1" applyProtection="1">
      <alignment vertical="center" wrapText="1" readingOrder="1"/>
      <protection locked="0"/>
    </xf>
    <xf numFmtId="3" fontId="9" fillId="0" borderId="10" xfId="0" applyNumberFormat="1" applyFont="1" applyBorder="1" applyAlignment="1" applyProtection="1">
      <alignment horizontal="center" vertical="center" wrapText="1" readingOrder="1"/>
      <protection locked="0"/>
    </xf>
    <xf numFmtId="3" fontId="8" fillId="16" borderId="38" xfId="0" applyNumberFormat="1" applyFont="1" applyFill="1" applyBorder="1" applyAlignment="1" applyProtection="1">
      <alignment vertical="center" wrapText="1" readingOrder="1"/>
      <protection locked="0"/>
    </xf>
    <xf numFmtId="3" fontId="11" fillId="14" borderId="50" xfId="0" applyNumberFormat="1" applyFont="1" applyFill="1" applyBorder="1" applyAlignment="1" applyProtection="1">
      <alignment vertical="center" wrapText="1" readingOrder="1"/>
      <protection locked="0"/>
    </xf>
    <xf numFmtId="0" fontId="13" fillId="0" borderId="0" xfId="0" applyFont="1" applyFill="1"/>
    <xf numFmtId="0" fontId="17" fillId="0" borderId="0" xfId="0" applyFont="1" applyFill="1" applyBorder="1" applyAlignment="1" applyProtection="1">
      <alignment horizontal="center" vertical="center" wrapText="1" readingOrder="1"/>
      <protection locked="0"/>
    </xf>
    <xf numFmtId="0" fontId="7" fillId="0" borderId="0" xfId="0" applyFont="1" applyFill="1"/>
    <xf numFmtId="165" fontId="13" fillId="0" borderId="0" xfId="0" applyNumberFormat="1" applyFont="1"/>
    <xf numFmtId="0" fontId="13" fillId="9" borderId="0" xfId="0" applyFont="1" applyFill="1"/>
    <xf numFmtId="49" fontId="9" fillId="0" borderId="22" xfId="0" applyNumberFormat="1" applyFont="1" applyBorder="1" applyAlignment="1" applyProtection="1">
      <alignment vertical="center" wrapText="1" readingOrder="1"/>
      <protection locked="0"/>
    </xf>
    <xf numFmtId="49" fontId="9" fillId="0" borderId="9" xfId="0" applyNumberFormat="1" applyFont="1" applyFill="1" applyBorder="1" applyAlignment="1" applyProtection="1">
      <alignment vertical="center" wrapText="1" readingOrder="1"/>
      <protection locked="0"/>
    </xf>
    <xf numFmtId="3" fontId="9" fillId="0" borderId="10" xfId="0" applyNumberFormat="1" applyFont="1" applyFill="1" applyBorder="1" applyAlignment="1" applyProtection="1">
      <alignment vertical="center" wrapText="1" readingOrder="1"/>
      <protection locked="0"/>
    </xf>
    <xf numFmtId="3" fontId="9" fillId="0" borderId="6" xfId="0" applyNumberFormat="1" applyFont="1" applyBorder="1" applyAlignment="1" applyProtection="1">
      <alignment vertical="center" wrapText="1" readingOrder="1"/>
      <protection locked="0"/>
    </xf>
    <xf numFmtId="49" fontId="9" fillId="0" borderId="3" xfId="0" applyNumberFormat="1" applyFont="1" applyFill="1" applyBorder="1" applyAlignment="1" applyProtection="1">
      <alignment vertical="center" wrapText="1" readingOrder="1"/>
      <protection locked="0"/>
    </xf>
    <xf numFmtId="3" fontId="11" fillId="14" borderId="50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0" xfId="0" applyFont="1" applyFill="1" applyBorder="1" applyAlignment="1" applyProtection="1">
      <alignment vertical="center" wrapText="1" readingOrder="1"/>
      <protection locked="0"/>
    </xf>
    <xf numFmtId="49" fontId="9" fillId="0" borderId="11" xfId="0" applyNumberFormat="1" applyFont="1" applyFill="1" applyBorder="1" applyAlignment="1" applyProtection="1">
      <alignment vertical="center" wrapText="1" readingOrder="1"/>
      <protection locked="0"/>
    </xf>
    <xf numFmtId="3" fontId="3" fillId="14" borderId="25" xfId="0" applyNumberFormat="1" applyFont="1" applyFill="1" applyBorder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right"/>
    </xf>
    <xf numFmtId="0" fontId="19" fillId="6" borderId="15" xfId="0" applyNumberFormat="1" applyFont="1" applyFill="1" applyBorder="1" applyAlignment="1" applyProtection="1">
      <alignment horizontal="center" vertical="center"/>
    </xf>
    <xf numFmtId="0" fontId="19" fillId="2" borderId="1" xfId="0" applyNumberFormat="1" applyFont="1" applyFill="1" applyBorder="1" applyAlignment="1" applyProtection="1">
      <alignment horizontal="center" vertical="center" wrapText="1" shrinkToFit="1"/>
    </xf>
    <xf numFmtId="0" fontId="19" fillId="2" borderId="19" xfId="0" applyNumberFormat="1" applyFont="1" applyFill="1" applyBorder="1" applyAlignment="1" applyProtection="1">
      <alignment horizontal="center" vertical="center" wrapText="1" shrinkToFit="1"/>
    </xf>
    <xf numFmtId="49" fontId="20" fillId="3" borderId="3" xfId="0" applyNumberFormat="1" applyFont="1" applyFill="1" applyBorder="1" applyAlignment="1" applyProtection="1">
      <alignment horizontal="left" vertical="center" wrapText="1" shrinkToFit="1"/>
    </xf>
    <xf numFmtId="49" fontId="20" fillId="3" borderId="4" xfId="0" applyNumberFormat="1" applyFont="1" applyFill="1" applyBorder="1" applyAlignment="1" applyProtection="1">
      <alignment vertical="center" wrapText="1" shrinkToFit="1"/>
    </xf>
    <xf numFmtId="3" fontId="20" fillId="3" borderId="4" xfId="0" applyNumberFormat="1" applyFont="1" applyFill="1" applyBorder="1" applyAlignment="1" applyProtection="1">
      <alignment vertical="center" wrapText="1" shrinkToFit="1"/>
    </xf>
    <xf numFmtId="3" fontId="20" fillId="3" borderId="4" xfId="0" applyNumberFormat="1" applyFont="1" applyFill="1" applyBorder="1" applyAlignment="1" applyProtection="1">
      <alignment horizontal="center" vertical="center" wrapText="1" shrinkToFit="1"/>
    </xf>
    <xf numFmtId="3" fontId="20" fillId="3" borderId="16" xfId="0" applyNumberFormat="1" applyFont="1" applyFill="1" applyBorder="1" applyAlignment="1" applyProtection="1">
      <alignment vertical="center" wrapText="1" shrinkToFit="1"/>
    </xf>
    <xf numFmtId="49" fontId="20" fillId="3" borderId="6" xfId="0" applyNumberFormat="1" applyFont="1" applyFill="1" applyBorder="1" applyAlignment="1" applyProtection="1">
      <alignment vertical="center" wrapText="1" shrinkToFit="1"/>
    </xf>
    <xf numFmtId="3" fontId="20" fillId="3" borderId="24" xfId="0" applyNumberFormat="1" applyFont="1" applyFill="1" applyBorder="1" applyAlignment="1" applyProtection="1">
      <alignment vertical="center" wrapText="1" shrinkToFit="1"/>
    </xf>
    <xf numFmtId="49" fontId="21" fillId="3" borderId="2" xfId="0" applyNumberFormat="1" applyFont="1" applyFill="1" applyBorder="1" applyAlignment="1" applyProtection="1">
      <alignment vertical="center" wrapText="1" shrinkToFit="1"/>
    </xf>
    <xf numFmtId="3" fontId="21" fillId="3" borderId="15" xfId="0" applyNumberFormat="1" applyFont="1" applyFill="1" applyBorder="1" applyAlignment="1" applyProtection="1">
      <alignment vertical="center" wrapText="1" shrinkToFit="1"/>
    </xf>
    <xf numFmtId="3" fontId="21" fillId="3" borderId="20" xfId="0" applyNumberFormat="1" applyFont="1" applyFill="1" applyBorder="1" applyAlignment="1" applyProtection="1">
      <alignment vertical="center" wrapText="1" shrinkToFit="1"/>
    </xf>
    <xf numFmtId="49" fontId="21" fillId="3" borderId="6" xfId="0" applyNumberFormat="1" applyFont="1" applyFill="1" applyBorder="1" applyAlignment="1" applyProtection="1">
      <alignment vertical="center" wrapText="1" shrinkToFit="1"/>
    </xf>
    <xf numFmtId="3" fontId="19" fillId="4" borderId="8" xfId="0" applyNumberFormat="1" applyFont="1" applyFill="1" applyBorder="1"/>
    <xf numFmtId="3" fontId="19" fillId="4" borderId="7" xfId="0" applyNumberFormat="1" applyFont="1" applyFill="1" applyBorder="1" applyAlignment="1">
      <alignment horizontal="center"/>
    </xf>
    <xf numFmtId="3" fontId="20" fillId="3" borderId="4" xfId="0" applyNumberFormat="1" applyFont="1" applyFill="1" applyBorder="1" applyAlignment="1" applyProtection="1">
      <alignment horizontal="right" vertical="center" wrapText="1" shrinkToFit="1"/>
    </xf>
    <xf numFmtId="49" fontId="20" fillId="0" borderId="3" xfId="0" applyNumberFormat="1" applyFont="1" applyFill="1" applyBorder="1" applyAlignment="1" applyProtection="1">
      <alignment horizontal="left" vertical="center" wrapText="1" shrinkToFit="1"/>
    </xf>
    <xf numFmtId="0" fontId="20" fillId="0" borderId="4" xfId="0" applyNumberFormat="1" applyFont="1" applyFill="1" applyBorder="1" applyAlignment="1" applyProtection="1">
      <alignment horizontal="left" vertical="center" wrapText="1" shrinkToFit="1"/>
    </xf>
    <xf numFmtId="3" fontId="20" fillId="0" borderId="4" xfId="0" applyNumberFormat="1" applyFont="1" applyFill="1" applyBorder="1" applyAlignment="1" applyProtection="1">
      <alignment horizontal="right" vertical="center" wrapText="1" shrinkToFit="1"/>
    </xf>
    <xf numFmtId="3" fontId="20" fillId="0" borderId="16" xfId="0" applyNumberFormat="1" applyFont="1" applyFill="1" applyBorder="1" applyAlignment="1" applyProtection="1">
      <alignment horizontal="right" vertical="center" wrapText="1" shrinkToFit="1"/>
    </xf>
    <xf numFmtId="3" fontId="20" fillId="3" borderId="16" xfId="0" applyNumberFormat="1" applyFont="1" applyFill="1" applyBorder="1" applyAlignment="1" applyProtection="1">
      <alignment horizontal="right" vertical="center" wrapText="1" shrinkToFit="1"/>
    </xf>
    <xf numFmtId="0" fontId="19" fillId="0" borderId="0" xfId="0" applyFont="1" applyFill="1" applyBorder="1" applyAlignment="1">
      <alignment horizontal="center"/>
    </xf>
    <xf numFmtId="3" fontId="19" fillId="0" borderId="0" xfId="0" applyNumberFormat="1" applyFont="1" applyFill="1" applyBorder="1"/>
    <xf numFmtId="3" fontId="19" fillId="0" borderId="0" xfId="0" applyNumberFormat="1" applyFont="1" applyFill="1" applyBorder="1" applyAlignment="1">
      <alignment horizontal="center"/>
    </xf>
    <xf numFmtId="3" fontId="19" fillId="4" borderId="8" xfId="0" applyNumberFormat="1" applyFont="1" applyFill="1" applyBorder="1" applyAlignment="1">
      <alignment horizontal="center"/>
    </xf>
    <xf numFmtId="0" fontId="22" fillId="13" borderId="17" xfId="0" applyNumberFormat="1" applyFont="1" applyFill="1" applyBorder="1" applyAlignment="1" applyProtection="1">
      <alignment horizontal="center" vertical="center"/>
    </xf>
    <xf numFmtId="0" fontId="22" fillId="10" borderId="1" xfId="0" applyNumberFormat="1" applyFont="1" applyFill="1" applyBorder="1" applyAlignment="1" applyProtection="1">
      <alignment horizontal="center" vertical="center" wrapText="1" shrinkToFit="1"/>
    </xf>
    <xf numFmtId="0" fontId="22" fillId="10" borderId="19" xfId="0" applyNumberFormat="1" applyFont="1" applyFill="1" applyBorder="1" applyAlignment="1" applyProtection="1">
      <alignment horizontal="center" vertical="center" wrapText="1" shrinkToFit="1"/>
    </xf>
    <xf numFmtId="49" fontId="23" fillId="3" borderId="3" xfId="0" applyNumberFormat="1" applyFont="1" applyFill="1" applyBorder="1" applyAlignment="1" applyProtection="1">
      <alignment vertical="center" wrapText="1" shrinkToFit="1"/>
    </xf>
    <xf numFmtId="49" fontId="23" fillId="0" borderId="4" xfId="0" applyNumberFormat="1" applyFont="1" applyFill="1" applyBorder="1" applyAlignment="1" applyProtection="1">
      <alignment horizontal="left" vertical="center" wrapText="1" shrinkToFit="1"/>
    </xf>
    <xf numFmtId="3" fontId="23" fillId="0" borderId="30" xfId="0" applyNumberFormat="1" applyFont="1" applyFill="1" applyBorder="1" applyAlignment="1" applyProtection="1">
      <alignment horizontal="right" vertical="center" wrapText="1" shrinkToFit="1"/>
    </xf>
    <xf numFmtId="3" fontId="23" fillId="0" borderId="4" xfId="0" applyNumberFormat="1" applyFont="1" applyFill="1" applyBorder="1" applyAlignment="1" applyProtection="1">
      <alignment horizontal="center" vertical="center" wrapText="1" shrinkToFit="1"/>
    </xf>
    <xf numFmtId="3" fontId="23" fillId="0" borderId="16" xfId="0" applyNumberFormat="1" applyFont="1" applyFill="1" applyBorder="1" applyAlignment="1" applyProtection="1">
      <alignment horizontal="right" vertical="center" wrapText="1" shrinkToFit="1"/>
    </xf>
    <xf numFmtId="49" fontId="23" fillId="3" borderId="11" xfId="0" applyNumberFormat="1" applyFont="1" applyFill="1" applyBorder="1" applyAlignment="1" applyProtection="1">
      <alignment vertical="center" wrapText="1" shrinkToFit="1"/>
    </xf>
    <xf numFmtId="49" fontId="23" fillId="0" borderId="2" xfId="0" applyNumberFormat="1" applyFont="1" applyFill="1" applyBorder="1" applyAlignment="1" applyProtection="1">
      <alignment horizontal="left" vertical="center" wrapText="1" shrinkToFit="1"/>
    </xf>
    <xf numFmtId="3" fontId="23" fillId="0" borderId="15" xfId="0" applyNumberFormat="1" applyFont="1" applyFill="1" applyBorder="1" applyAlignment="1" applyProtection="1">
      <alignment horizontal="right" vertical="center" wrapText="1" shrinkToFit="1"/>
    </xf>
    <xf numFmtId="49" fontId="23" fillId="3" borderId="5" xfId="0" applyNumberFormat="1" applyFont="1" applyFill="1" applyBorder="1" applyAlignment="1" applyProtection="1">
      <alignment vertical="center" wrapText="1" shrinkToFit="1"/>
    </xf>
    <xf numFmtId="49" fontId="24" fillId="0" borderId="42" xfId="0" applyNumberFormat="1" applyFont="1" applyBorder="1" applyAlignment="1" applyProtection="1">
      <alignment vertical="center" wrapText="1" readingOrder="1"/>
      <protection locked="0"/>
    </xf>
    <xf numFmtId="49" fontId="23" fillId="0" borderId="6" xfId="0" applyNumberFormat="1" applyFont="1" applyFill="1" applyBorder="1" applyAlignment="1" applyProtection="1">
      <alignment horizontal="left" vertical="center" wrapText="1" shrinkToFit="1"/>
    </xf>
    <xf numFmtId="3" fontId="23" fillId="0" borderId="45" xfId="0" applyNumberFormat="1" applyFont="1" applyFill="1" applyBorder="1" applyAlignment="1" applyProtection="1">
      <alignment horizontal="right" vertical="center" wrapText="1" shrinkToFit="1"/>
    </xf>
    <xf numFmtId="3" fontId="25" fillId="12" borderId="8" xfId="0" applyNumberFormat="1" applyFont="1" applyFill="1" applyBorder="1" applyAlignment="1" applyProtection="1">
      <alignment horizontal="right" vertical="center" wrapText="1" shrinkToFit="1"/>
    </xf>
    <xf numFmtId="3" fontId="25" fillId="12" borderId="7" xfId="0" applyNumberFormat="1" applyFont="1" applyFill="1" applyBorder="1" applyAlignment="1" applyProtection="1">
      <alignment horizontal="center" vertical="center" wrapText="1" shrinkToFit="1"/>
    </xf>
    <xf numFmtId="49" fontId="23" fillId="3" borderId="2" xfId="0" applyNumberFormat="1" applyFont="1" applyFill="1" applyBorder="1" applyAlignment="1" applyProtection="1">
      <alignment vertical="center" wrapText="1" shrinkToFit="1"/>
    </xf>
    <xf numFmtId="49" fontId="23" fillId="3" borderId="30" xfId="0" applyNumberFormat="1" applyFont="1" applyFill="1" applyBorder="1" applyAlignment="1" applyProtection="1">
      <alignment horizontal="left" vertical="center" wrapText="1" shrinkToFit="1"/>
    </xf>
    <xf numFmtId="3" fontId="23" fillId="3" borderId="30" xfId="0" applyNumberFormat="1" applyFont="1" applyFill="1" applyBorder="1" applyAlignment="1" applyProtection="1">
      <alignment horizontal="right" vertical="center" wrapText="1" shrinkToFit="1"/>
    </xf>
    <xf numFmtId="3" fontId="23" fillId="3" borderId="16" xfId="0" applyNumberFormat="1" applyFont="1" applyFill="1" applyBorder="1" applyAlignment="1" applyProtection="1">
      <alignment horizontal="right" vertical="center" wrapText="1" shrinkToFit="1"/>
    </xf>
    <xf numFmtId="49" fontId="23" fillId="3" borderId="29" xfId="0" applyNumberFormat="1" applyFont="1" applyFill="1" applyBorder="1" applyAlignment="1" applyProtection="1">
      <alignment horizontal="left" vertical="center" wrapText="1" shrinkToFit="1"/>
    </xf>
    <xf numFmtId="3" fontId="23" fillId="3" borderId="29" xfId="0" applyNumberFormat="1" applyFont="1" applyFill="1" applyBorder="1" applyAlignment="1" applyProtection="1">
      <alignment horizontal="right" vertical="center" wrapText="1" shrinkToFit="1"/>
    </xf>
    <xf numFmtId="3" fontId="23" fillId="3" borderId="15" xfId="0" applyNumberFormat="1" applyFont="1" applyFill="1" applyBorder="1" applyAlignment="1" applyProtection="1">
      <alignment horizontal="right" vertical="center" wrapText="1" shrinkToFit="1"/>
    </xf>
    <xf numFmtId="3" fontId="23" fillId="0" borderId="29" xfId="0" applyNumberFormat="1" applyFont="1" applyFill="1" applyBorder="1" applyAlignment="1" applyProtection="1">
      <alignment horizontal="right" vertical="center" wrapText="1" shrinkToFit="1"/>
    </xf>
    <xf numFmtId="3" fontId="23" fillId="0" borderId="2" xfId="0" applyNumberFormat="1" applyFont="1" applyFill="1" applyBorder="1" applyAlignment="1" applyProtection="1">
      <alignment horizontal="center" vertical="center" wrapText="1" shrinkToFit="1"/>
    </xf>
    <xf numFmtId="49" fontId="23" fillId="0" borderId="29" xfId="0" applyNumberFormat="1" applyFont="1" applyFill="1" applyBorder="1" applyAlignment="1" applyProtection="1">
      <alignment horizontal="left" vertical="center" wrapText="1" shrinkToFit="1"/>
    </xf>
    <xf numFmtId="49" fontId="23" fillId="0" borderId="2" xfId="0" applyNumberFormat="1" applyFont="1" applyFill="1" applyBorder="1" applyAlignment="1" applyProtection="1">
      <alignment vertical="center" wrapText="1" shrinkToFit="1"/>
    </xf>
    <xf numFmtId="49" fontId="23" fillId="0" borderId="11" xfId="0" applyNumberFormat="1" applyFont="1" applyFill="1" applyBorder="1" applyAlignment="1" applyProtection="1">
      <alignment vertical="center" wrapText="1" shrinkToFit="1"/>
    </xf>
    <xf numFmtId="49" fontId="23" fillId="0" borderId="5" xfId="0" applyNumberFormat="1" applyFont="1" applyFill="1" applyBorder="1" applyAlignment="1" applyProtection="1">
      <alignment vertical="center" wrapText="1" shrinkToFit="1"/>
    </xf>
    <xf numFmtId="3" fontId="23" fillId="0" borderId="44" xfId="0" applyNumberFormat="1" applyFont="1" applyFill="1" applyBorder="1" applyAlignment="1" applyProtection="1">
      <alignment horizontal="right" vertical="center" wrapText="1" shrinkToFit="1"/>
    </xf>
    <xf numFmtId="3" fontId="23" fillId="0" borderId="20" xfId="0" applyNumberFormat="1" applyFont="1" applyFill="1" applyBorder="1" applyAlignment="1" applyProtection="1">
      <alignment horizontal="right" vertical="center" wrapText="1" shrinkToFit="1"/>
    </xf>
    <xf numFmtId="3" fontId="25" fillId="12" borderId="8" xfId="0" applyNumberFormat="1" applyFont="1" applyFill="1" applyBorder="1" applyAlignment="1" applyProtection="1">
      <alignment horizontal="center" vertical="center" wrapText="1" shrinkToFit="1"/>
    </xf>
    <xf numFmtId="3" fontId="22" fillId="11" borderId="7" xfId="0" applyNumberFormat="1" applyFont="1" applyFill="1" applyBorder="1"/>
    <xf numFmtId="3" fontId="22" fillId="11" borderId="7" xfId="0" applyNumberFormat="1" applyFont="1" applyFill="1" applyBorder="1" applyAlignment="1">
      <alignment horizontal="center"/>
    </xf>
    <xf numFmtId="49" fontId="23" fillId="0" borderId="21" xfId="0" applyNumberFormat="1" applyFont="1" applyFill="1" applyBorder="1" applyAlignment="1" applyProtection="1">
      <alignment horizontal="left" vertical="center" wrapText="1" shrinkToFit="1"/>
    </xf>
    <xf numFmtId="49" fontId="23" fillId="0" borderId="12" xfId="0" applyNumberFormat="1" applyFont="1" applyFill="1" applyBorder="1" applyAlignment="1" applyProtection="1">
      <alignment horizontal="left" vertical="center" wrapText="1" shrinkToFit="1"/>
    </xf>
    <xf numFmtId="3" fontId="23" fillId="0" borderId="23" xfId="0" applyNumberFormat="1" applyFont="1" applyFill="1" applyBorder="1" applyAlignment="1" applyProtection="1">
      <alignment horizontal="right" vertical="center" wrapText="1" shrinkToFit="1"/>
    </xf>
    <xf numFmtId="3" fontId="23" fillId="0" borderId="13" xfId="0" applyNumberFormat="1" applyFont="1" applyFill="1" applyBorder="1" applyAlignment="1" applyProtection="1">
      <alignment horizontal="right" vertical="center" wrapText="1" shrinkToFit="1"/>
    </xf>
    <xf numFmtId="49" fontId="23" fillId="0" borderId="18" xfId="0" applyNumberFormat="1" applyFont="1" applyFill="1" applyBorder="1" applyAlignment="1" applyProtection="1">
      <alignment horizontal="left" vertical="center" wrapText="1" shrinkToFit="1"/>
    </xf>
    <xf numFmtId="49" fontId="23" fillId="0" borderId="1" xfId="0" applyNumberFormat="1" applyFont="1" applyFill="1" applyBorder="1" applyAlignment="1" applyProtection="1">
      <alignment horizontal="left" vertical="center" wrapText="1" shrinkToFit="1"/>
    </xf>
    <xf numFmtId="3" fontId="23" fillId="0" borderId="19" xfId="0" applyNumberFormat="1" applyFont="1" applyFill="1" applyBorder="1" applyAlignment="1" applyProtection="1">
      <alignment horizontal="right" vertical="center" wrapText="1" shrinkToFit="1"/>
    </xf>
    <xf numFmtId="0" fontId="23" fillId="0" borderId="0" xfId="0" applyFont="1"/>
    <xf numFmtId="3" fontId="22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right"/>
    </xf>
    <xf numFmtId="0" fontId="23" fillId="0" borderId="10" xfId="0" applyFont="1" applyFill="1" applyBorder="1" applyAlignment="1">
      <alignment horizontal="left"/>
    </xf>
    <xf numFmtId="3" fontId="23" fillId="0" borderId="4" xfId="1" applyNumberFormat="1" applyFont="1" applyBorder="1" applyAlignment="1">
      <alignment horizontal="right" vertical="center"/>
      <protection locked="0"/>
    </xf>
    <xf numFmtId="49" fontId="23" fillId="0" borderId="40" xfId="2" applyNumberFormat="1" applyFont="1" applyFill="1" applyBorder="1" applyAlignment="1">
      <alignment horizontal="right" vertical="center"/>
      <protection locked="0"/>
    </xf>
    <xf numFmtId="3" fontId="23" fillId="0" borderId="4" xfId="0" applyNumberFormat="1" applyFont="1" applyBorder="1"/>
    <xf numFmtId="0" fontId="23" fillId="0" borderId="4" xfId="0" applyFont="1" applyBorder="1"/>
    <xf numFmtId="3" fontId="23" fillId="0" borderId="31" xfId="2" applyNumberFormat="1" applyFont="1" applyBorder="1">
      <protection locked="0"/>
    </xf>
    <xf numFmtId="49" fontId="26" fillId="0" borderId="3" xfId="2" applyNumberFormat="1" applyFont="1" applyBorder="1" applyAlignment="1">
      <alignment horizontal="right"/>
      <protection locked="0"/>
    </xf>
    <xf numFmtId="0" fontId="23" fillId="0" borderId="2" xfId="0" applyFont="1" applyBorder="1"/>
    <xf numFmtId="3" fontId="23" fillId="0" borderId="34" xfId="1" applyNumberFormat="1" applyFont="1" applyBorder="1">
      <protection locked="0"/>
    </xf>
    <xf numFmtId="49" fontId="26" fillId="0" borderId="11" xfId="1" applyNumberFormat="1" applyFont="1" applyBorder="1" applyAlignment="1">
      <alignment horizontal="right"/>
      <protection locked="0"/>
    </xf>
    <xf numFmtId="3" fontId="23" fillId="0" borderId="2" xfId="0" applyNumberFormat="1" applyFont="1" applyBorder="1"/>
    <xf numFmtId="0" fontId="23" fillId="0" borderId="6" xfId="0" applyFont="1" applyBorder="1"/>
    <xf numFmtId="3" fontId="23" fillId="0" borderId="42" xfId="1" applyNumberFormat="1" applyFont="1" applyBorder="1">
      <protection locked="0"/>
    </xf>
    <xf numFmtId="3" fontId="22" fillId="0" borderId="8" xfId="1" applyNumberFormat="1" applyFont="1" applyBorder="1" applyAlignment="1">
      <alignment horizontal="right"/>
      <protection locked="0"/>
    </xf>
    <xf numFmtId="49" fontId="25" fillId="0" borderId="14" xfId="1" applyNumberFormat="1" applyFont="1" applyBorder="1" applyAlignment="1">
      <alignment horizontal="center"/>
      <protection locked="0"/>
    </xf>
    <xf numFmtId="3" fontId="22" fillId="0" borderId="7" xfId="0" applyNumberFormat="1" applyFont="1" applyBorder="1"/>
    <xf numFmtId="3" fontId="22" fillId="0" borderId="8" xfId="1" applyNumberFormat="1" applyFont="1" applyBorder="1" applyAlignment="1">
      <alignment horizontal="center"/>
      <protection locked="0"/>
    </xf>
    <xf numFmtId="3" fontId="22" fillId="14" borderId="8" xfId="1" applyNumberFormat="1" applyFont="1" applyFill="1" applyBorder="1" applyAlignment="1">
      <alignment horizontal="right"/>
      <protection locked="0"/>
    </xf>
    <xf numFmtId="3" fontId="22" fillId="14" borderId="8" xfId="1" applyNumberFormat="1" applyFont="1" applyFill="1" applyBorder="1" applyAlignment="1">
      <alignment horizontal="center"/>
      <protection locked="0"/>
    </xf>
    <xf numFmtId="3" fontId="9" fillId="0" borderId="4" xfId="0" applyNumberFormat="1" applyFont="1" applyFill="1" applyBorder="1" applyAlignment="1" applyProtection="1">
      <alignment horizontal="center" vertical="center" wrapText="1" readingOrder="1"/>
      <protection locked="0"/>
    </xf>
    <xf numFmtId="3" fontId="9" fillId="0" borderId="10" xfId="0" applyNumberFormat="1" applyFont="1" applyFill="1" applyBorder="1" applyAlignment="1" applyProtection="1">
      <alignment horizontal="center" vertical="center" wrapText="1" readingOrder="1"/>
      <protection locked="0"/>
    </xf>
    <xf numFmtId="49" fontId="23" fillId="0" borderId="29" xfId="0" applyNumberFormat="1" applyFont="1" applyFill="1" applyBorder="1" applyAlignment="1" applyProtection="1">
      <alignment vertical="center" wrapText="1" shrinkToFit="1"/>
    </xf>
    <xf numFmtId="3" fontId="9" fillId="0" borderId="17" xfId="0" applyNumberFormat="1" applyFont="1" applyFill="1" applyBorder="1" applyAlignment="1" applyProtection="1">
      <alignment vertical="center" wrapText="1" readingOrder="1"/>
      <protection locked="0"/>
    </xf>
    <xf numFmtId="3" fontId="23" fillId="0" borderId="47" xfId="0" applyNumberFormat="1" applyFont="1" applyFill="1" applyBorder="1" applyAlignment="1" applyProtection="1">
      <alignment horizontal="center" vertical="center" wrapText="1" shrinkToFit="1"/>
    </xf>
    <xf numFmtId="3" fontId="23" fillId="0" borderId="10" xfId="0" applyNumberFormat="1" applyFont="1" applyFill="1" applyBorder="1" applyAlignment="1" applyProtection="1">
      <alignment horizontal="center" vertical="center" wrapText="1" shrinkToFit="1"/>
    </xf>
    <xf numFmtId="0" fontId="19" fillId="6" borderId="17" xfId="0" applyNumberFormat="1" applyFont="1" applyFill="1" applyBorder="1" applyAlignment="1" applyProtection="1">
      <alignment horizontal="center" vertical="center"/>
    </xf>
    <xf numFmtId="49" fontId="26" fillId="0" borderId="3" xfId="0" applyNumberFormat="1" applyFont="1" applyBorder="1" applyAlignment="1">
      <alignment horizontal="right"/>
    </xf>
    <xf numFmtId="49" fontId="26" fillId="0" borderId="11" xfId="0" applyNumberFormat="1" applyFont="1" applyBorder="1" applyAlignment="1">
      <alignment horizontal="right"/>
    </xf>
    <xf numFmtId="49" fontId="26" fillId="0" borderId="5" xfId="0" applyNumberFormat="1" applyFont="1" applyBorder="1" applyAlignment="1">
      <alignment horizontal="right"/>
    </xf>
    <xf numFmtId="0" fontId="19" fillId="2" borderId="1" xfId="0" applyNumberFormat="1" applyFont="1" applyFill="1" applyBorder="1" applyAlignment="1" applyProtection="1">
      <alignment horizontal="center" vertical="center" wrapText="1" shrinkToFit="1"/>
    </xf>
    <xf numFmtId="0" fontId="22" fillId="10" borderId="1" xfId="0" applyNumberFormat="1" applyFont="1" applyFill="1" applyBorder="1" applyAlignment="1" applyProtection="1">
      <alignment horizontal="center" vertical="center" wrapText="1" shrinkToFit="1"/>
    </xf>
    <xf numFmtId="0" fontId="8" fillId="14" borderId="1" xfId="0" applyFont="1" applyFill="1" applyBorder="1" applyAlignment="1" applyProtection="1">
      <alignment horizontal="center" vertical="center" wrapText="1" readingOrder="1"/>
      <protection locked="0"/>
    </xf>
    <xf numFmtId="3" fontId="23" fillId="0" borderId="31" xfId="0" applyNumberFormat="1" applyFont="1" applyBorder="1"/>
    <xf numFmtId="3" fontId="22" fillId="0" borderId="38" xfId="0" applyNumberFormat="1" applyFont="1" applyBorder="1"/>
    <xf numFmtId="3" fontId="23" fillId="0" borderId="46" xfId="0" applyNumberFormat="1" applyFont="1" applyFill="1" applyBorder="1" applyAlignment="1">
      <alignment horizontal="right"/>
    </xf>
    <xf numFmtId="3" fontId="23" fillId="0" borderId="31" xfId="0" applyNumberFormat="1" applyFont="1" applyBorder="1" applyAlignment="1">
      <alignment horizontal="right"/>
    </xf>
    <xf numFmtId="3" fontId="23" fillId="0" borderId="2" xfId="0" applyNumberFormat="1" applyFont="1" applyBorder="1" applyAlignment="1">
      <alignment horizontal="right"/>
    </xf>
    <xf numFmtId="3" fontId="23" fillId="0" borderId="23" xfId="0" applyNumberFormat="1" applyFont="1" applyBorder="1" applyAlignment="1">
      <alignment horizontal="right"/>
    </xf>
    <xf numFmtId="3" fontId="20" fillId="3" borderId="23" xfId="0" applyNumberFormat="1" applyFont="1" applyFill="1" applyBorder="1" applyAlignment="1" applyProtection="1">
      <alignment horizontal="right" vertical="center" wrapText="1" shrinkToFit="1"/>
    </xf>
    <xf numFmtId="3" fontId="21" fillId="3" borderId="2" xfId="0" applyNumberFormat="1" applyFont="1" applyFill="1" applyBorder="1" applyAlignment="1" applyProtection="1">
      <alignment horizontal="right" vertical="center" wrapText="1" shrinkToFit="1"/>
    </xf>
    <xf numFmtId="3" fontId="21" fillId="3" borderId="6" xfId="0" applyNumberFormat="1" applyFont="1" applyFill="1" applyBorder="1" applyAlignment="1" applyProtection="1">
      <alignment horizontal="right" vertical="center" wrapText="1" shrinkToFit="1"/>
    </xf>
    <xf numFmtId="3" fontId="19" fillId="4" borderId="38" xfId="0" applyNumberFormat="1" applyFont="1" applyFill="1" applyBorder="1" applyAlignment="1">
      <alignment horizontal="right"/>
    </xf>
    <xf numFmtId="3" fontId="25" fillId="12" borderId="38" xfId="0" applyNumberFormat="1" applyFont="1" applyFill="1" applyBorder="1" applyAlignment="1" applyProtection="1">
      <alignment horizontal="right" vertical="center" wrapText="1" shrinkToFit="1"/>
    </xf>
    <xf numFmtId="3" fontId="22" fillId="11" borderId="7" xfId="0" applyNumberFormat="1" applyFont="1" applyFill="1" applyBorder="1" applyAlignment="1" applyProtection="1">
      <alignment horizontal="right" wrapText="1" shrinkToFit="1"/>
    </xf>
    <xf numFmtId="0" fontId="8" fillId="14" borderId="51" xfId="0" applyFont="1" applyFill="1" applyBorder="1" applyAlignment="1" applyProtection="1">
      <alignment horizontal="center" vertical="center" wrapText="1" readingOrder="1"/>
      <protection locked="0"/>
    </xf>
    <xf numFmtId="3" fontId="9" fillId="0" borderId="29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2" xfId="0" applyNumberFormat="1" applyFont="1" applyFill="1" applyBorder="1" applyAlignment="1" applyProtection="1">
      <alignment horizontal="right" vertical="center" wrapText="1" readingOrder="1"/>
      <protection locked="0"/>
    </xf>
    <xf numFmtId="3" fontId="8" fillId="14" borderId="38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0" borderId="4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10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23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2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6" xfId="0" applyNumberFormat="1" applyFont="1" applyBorder="1" applyAlignment="1" applyProtection="1">
      <alignment horizontal="right" vertical="center" wrapText="1" readingOrder="1"/>
      <protection locked="0"/>
    </xf>
    <xf numFmtId="3" fontId="19" fillId="16" borderId="39" xfId="0" applyNumberFormat="1" applyFont="1" applyFill="1" applyBorder="1" applyAlignment="1">
      <alignment horizontal="right" vertical="center" wrapText="1" readingOrder="1"/>
    </xf>
    <xf numFmtId="3" fontId="19" fillId="16" borderId="27" xfId="0" applyNumberFormat="1" applyFont="1" applyFill="1" applyBorder="1" applyAlignment="1">
      <alignment horizontal="right" vertical="center" wrapText="1" readingOrder="1"/>
    </xf>
    <xf numFmtId="3" fontId="9" fillId="0" borderId="46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34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51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6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0" borderId="10" xfId="0" applyNumberFormat="1" applyFont="1" applyFill="1" applyBorder="1" applyAlignment="1" applyProtection="1">
      <alignment horizontal="right" vertical="center" wrapText="1" readingOrder="1"/>
      <protection locked="0"/>
    </xf>
    <xf numFmtId="3" fontId="8" fillId="14" borderId="41" xfId="0" applyNumberFormat="1" applyFont="1" applyFill="1" applyBorder="1" applyAlignment="1" applyProtection="1">
      <alignment horizontal="right" vertical="center" wrapText="1" readingOrder="1"/>
      <protection locked="0"/>
    </xf>
    <xf numFmtId="0" fontId="19" fillId="2" borderId="1" xfId="0" applyNumberFormat="1" applyFont="1" applyFill="1" applyBorder="1" applyAlignment="1" applyProtection="1">
      <alignment horizontal="center" vertical="center" wrapText="1" shrinkToFit="1"/>
    </xf>
    <xf numFmtId="0" fontId="8" fillId="14" borderId="1" xfId="0" applyFont="1" applyFill="1" applyBorder="1" applyAlignment="1" applyProtection="1">
      <alignment horizontal="center" vertical="center" wrapText="1" readingOrder="1"/>
      <protection locked="0"/>
    </xf>
    <xf numFmtId="3" fontId="9" fillId="0" borderId="42" xfId="0" applyNumberFormat="1" applyFont="1" applyBorder="1" applyAlignment="1" applyProtection="1">
      <alignment horizontal="right" vertical="center" wrapText="1" readingOrder="1"/>
      <protection locked="0"/>
    </xf>
    <xf numFmtId="49" fontId="23" fillId="0" borderId="42" xfId="0" applyNumberFormat="1" applyFont="1" applyFill="1" applyBorder="1" applyAlignment="1" applyProtection="1">
      <alignment horizontal="left" vertical="center" wrapText="1" shrinkToFit="1"/>
    </xf>
    <xf numFmtId="49" fontId="23" fillId="0" borderId="31" xfId="0" applyNumberFormat="1" applyFont="1" applyFill="1" applyBorder="1" applyAlignment="1" applyProtection="1">
      <alignment horizontal="left" vertical="center" wrapText="1" shrinkToFit="1"/>
    </xf>
    <xf numFmtId="49" fontId="23" fillId="0" borderId="34" xfId="0" applyNumberFormat="1" applyFont="1" applyFill="1" applyBorder="1" applyAlignment="1" applyProtection="1">
      <alignment horizontal="left" vertical="center" wrapText="1" shrinkToFit="1"/>
    </xf>
    <xf numFmtId="3" fontId="23" fillId="0" borderId="10" xfId="0" applyNumberFormat="1" applyFont="1" applyFill="1" applyBorder="1" applyAlignment="1" applyProtection="1">
      <alignment horizontal="right" vertical="center" wrapText="1" shrinkToFit="1"/>
    </xf>
    <xf numFmtId="3" fontId="23" fillId="0" borderId="4" xfId="0" applyNumberFormat="1" applyFont="1" applyFill="1" applyBorder="1" applyAlignment="1" applyProtection="1">
      <alignment horizontal="right" vertical="center" wrapText="1" shrinkToFit="1"/>
    </xf>
    <xf numFmtId="3" fontId="24" fillId="0" borderId="1" xfId="0" applyNumberFormat="1" applyFont="1" applyBorder="1" applyAlignment="1" applyProtection="1">
      <alignment horizontal="right" vertical="center" wrapText="1" readingOrder="1"/>
      <protection locked="0"/>
    </xf>
    <xf numFmtId="3" fontId="22" fillId="14" borderId="27" xfId="0" applyNumberFormat="1" applyFont="1" applyFill="1" applyBorder="1" applyAlignment="1"/>
    <xf numFmtId="1" fontId="22" fillId="15" borderId="41" xfId="2" applyNumberFormat="1" applyFont="1" applyFill="1" applyBorder="1" applyAlignment="1">
      <alignment horizontal="center" vertical="center" wrapText="1"/>
      <protection locked="0"/>
    </xf>
    <xf numFmtId="1" fontId="22" fillId="14" borderId="19" xfId="2" applyNumberFormat="1" applyFont="1" applyFill="1" applyBorder="1" applyAlignment="1">
      <alignment horizontal="center" vertical="center" wrapText="1"/>
      <protection locked="0"/>
    </xf>
    <xf numFmtId="3" fontId="23" fillId="0" borderId="47" xfId="0" applyNumberFormat="1" applyFont="1" applyFill="1" applyBorder="1" applyAlignment="1" applyProtection="1">
      <alignment horizontal="right" vertical="center" wrapText="1" shrinkToFit="1"/>
    </xf>
    <xf numFmtId="3" fontId="9" fillId="0" borderId="30" xfId="0" applyNumberFormat="1" applyFont="1" applyFill="1" applyBorder="1" applyAlignment="1" applyProtection="1">
      <alignment vertical="center" wrapText="1" readingOrder="1"/>
      <protection locked="0"/>
    </xf>
    <xf numFmtId="0" fontId="13" fillId="0" borderId="0" xfId="0" applyFont="1" applyAlignment="1"/>
    <xf numFmtId="3" fontId="13" fillId="0" borderId="0" xfId="0" applyNumberFormat="1" applyFont="1"/>
    <xf numFmtId="0" fontId="8" fillId="14" borderId="1" xfId="0" applyFont="1" applyFill="1" applyBorder="1" applyAlignment="1" applyProtection="1">
      <alignment horizontal="center" vertical="center" wrapText="1" readingOrder="1"/>
      <protection locked="0"/>
    </xf>
    <xf numFmtId="3" fontId="9" fillId="0" borderId="47" xfId="0" applyNumberFormat="1" applyFont="1" applyFill="1" applyBorder="1" applyAlignment="1" applyProtection="1">
      <alignment vertical="center" wrapText="1" readingOrder="1"/>
      <protection locked="0"/>
    </xf>
    <xf numFmtId="4" fontId="9" fillId="0" borderId="47" xfId="0" applyNumberFormat="1" applyFont="1" applyFill="1" applyBorder="1" applyAlignment="1" applyProtection="1">
      <alignment horizontal="center" vertical="center" wrapText="1" readingOrder="1"/>
      <protection locked="0"/>
    </xf>
    <xf numFmtId="3" fontId="9" fillId="0" borderId="34" xfId="0" applyNumberFormat="1" applyFont="1" applyFill="1" applyBorder="1" applyAlignment="1" applyProtection="1">
      <alignment vertical="center" wrapText="1" readingOrder="1"/>
      <protection locked="0"/>
    </xf>
    <xf numFmtId="4" fontId="9" fillId="0" borderId="34" xfId="0" applyNumberFormat="1" applyFont="1" applyFill="1" applyBorder="1" applyAlignment="1" applyProtection="1">
      <alignment horizontal="center" vertical="center" wrapText="1" readingOrder="1"/>
      <protection locked="0"/>
    </xf>
    <xf numFmtId="3" fontId="9" fillId="0" borderId="24" xfId="0" applyNumberFormat="1" applyFont="1" applyBorder="1" applyAlignment="1" applyProtection="1">
      <alignment vertical="center" wrapText="1" readingOrder="1"/>
      <protection locked="0"/>
    </xf>
    <xf numFmtId="0" fontId="0" fillId="0" borderId="0" xfId="0" applyAlignment="1">
      <alignment horizontal="left"/>
    </xf>
    <xf numFmtId="3" fontId="9" fillId="0" borderId="31" xfId="0" applyNumberFormat="1" applyFont="1" applyBorder="1" applyAlignment="1" applyProtection="1">
      <alignment horizontal="right" vertical="center" wrapText="1" readingOrder="1"/>
      <protection locked="0"/>
    </xf>
    <xf numFmtId="0" fontId="9" fillId="18" borderId="3" xfId="0" applyFont="1" applyFill="1" applyBorder="1" applyAlignment="1" applyProtection="1">
      <alignment vertical="center" wrapText="1" readingOrder="1"/>
      <protection locked="0"/>
    </xf>
    <xf numFmtId="3" fontId="9" fillId="18" borderId="30" xfId="0" applyNumberFormat="1" applyFont="1" applyFill="1" applyBorder="1" applyAlignment="1" applyProtection="1">
      <alignment vertical="center" wrapText="1" readingOrder="1"/>
      <protection locked="0"/>
    </xf>
    <xf numFmtId="3" fontId="9" fillId="18" borderId="4" xfId="0" applyNumberFormat="1" applyFont="1" applyFill="1" applyBorder="1" applyAlignment="1" applyProtection="1">
      <alignment horizontal="center" vertical="center" wrapText="1" readingOrder="1"/>
      <protection locked="0"/>
    </xf>
    <xf numFmtId="3" fontId="27" fillId="18" borderId="16" xfId="0" applyNumberFormat="1" applyFont="1" applyFill="1" applyBorder="1" applyAlignment="1" applyProtection="1">
      <alignment vertical="center" wrapText="1" readingOrder="1"/>
      <protection locked="0"/>
    </xf>
    <xf numFmtId="49" fontId="9" fillId="18" borderId="11" xfId="0" applyNumberFormat="1" applyFont="1" applyFill="1" applyBorder="1" applyAlignment="1" applyProtection="1">
      <alignment vertical="center" wrapText="1" readingOrder="1"/>
      <protection locked="0"/>
    </xf>
    <xf numFmtId="3" fontId="27" fillId="18" borderId="15" xfId="0" applyNumberFormat="1" applyFont="1" applyFill="1" applyBorder="1" applyAlignment="1" applyProtection="1">
      <alignment vertical="center" wrapText="1" readingOrder="1"/>
      <protection locked="0"/>
    </xf>
    <xf numFmtId="0" fontId="9" fillId="18" borderId="11" xfId="0" applyFont="1" applyFill="1" applyBorder="1" applyAlignment="1" applyProtection="1">
      <alignment vertical="center" wrapText="1" readingOrder="1"/>
      <protection locked="0"/>
    </xf>
    <xf numFmtId="49" fontId="9" fillId="18" borderId="5" xfId="0" applyNumberFormat="1" applyFont="1" applyFill="1" applyBorder="1" applyAlignment="1" applyProtection="1">
      <alignment vertical="center" wrapText="1" readingOrder="1"/>
      <protection locked="0"/>
    </xf>
    <xf numFmtId="3" fontId="9" fillId="18" borderId="2" xfId="0" applyNumberFormat="1" applyFont="1" applyFill="1" applyBorder="1" applyAlignment="1" applyProtection="1">
      <alignment vertical="center" wrapText="1" readingOrder="1"/>
      <protection locked="0"/>
    </xf>
    <xf numFmtId="3" fontId="27" fillId="18" borderId="20" xfId="0" applyNumberFormat="1" applyFont="1" applyFill="1" applyBorder="1" applyAlignment="1" applyProtection="1">
      <alignment vertical="center" wrapText="1" readingOrder="1"/>
      <protection locked="0"/>
    </xf>
    <xf numFmtId="3" fontId="9" fillId="18" borderId="45" xfId="0" applyNumberFormat="1" applyFont="1" applyFill="1" applyBorder="1" applyAlignment="1" applyProtection="1">
      <alignment vertical="center" wrapText="1" readingOrder="1"/>
      <protection locked="0"/>
    </xf>
    <xf numFmtId="3" fontId="9" fillId="18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18" borderId="9" xfId="0" applyFont="1" applyFill="1" applyBorder="1" applyAlignment="1" applyProtection="1">
      <alignment vertical="center" wrapText="1" readingOrder="1"/>
      <protection locked="0"/>
    </xf>
    <xf numFmtId="3" fontId="9" fillId="18" borderId="2" xfId="0" applyNumberFormat="1" applyFont="1" applyFill="1" applyBorder="1" applyAlignment="1" applyProtection="1">
      <alignment horizontal="center" vertical="center" wrapText="1" readingOrder="1"/>
      <protection locked="0"/>
    </xf>
    <xf numFmtId="49" fontId="9" fillId="18" borderId="9" xfId="0" applyNumberFormat="1" applyFont="1" applyFill="1" applyBorder="1" applyAlignment="1" applyProtection="1">
      <alignment horizontal="left" vertical="center" wrapText="1" readingOrder="1"/>
      <protection locked="0"/>
    </xf>
    <xf numFmtId="0" fontId="9" fillId="18" borderId="12" xfId="0" applyFont="1" applyFill="1" applyBorder="1" applyAlignment="1" applyProtection="1">
      <alignment horizontal="left" vertical="center" wrapText="1" readingOrder="1"/>
      <protection locked="0"/>
    </xf>
    <xf numFmtId="3" fontId="9" fillId="18" borderId="10" xfId="0" applyNumberFormat="1" applyFont="1" applyFill="1" applyBorder="1" applyAlignment="1" applyProtection="1">
      <alignment horizontal="left" vertical="center" wrapText="1" readingOrder="1"/>
      <protection locked="0"/>
    </xf>
    <xf numFmtId="3" fontId="27" fillId="18" borderId="13" xfId="0" applyNumberFormat="1" applyFont="1" applyFill="1" applyBorder="1" applyAlignment="1" applyProtection="1">
      <alignment horizontal="right" vertical="center" wrapText="1" readingOrder="1"/>
      <protection locked="0"/>
    </xf>
    <xf numFmtId="0" fontId="9" fillId="18" borderId="31" xfId="0" applyFont="1" applyFill="1" applyBorder="1" applyAlignment="1" applyProtection="1">
      <alignment vertical="center" wrapText="1" readingOrder="1"/>
      <protection locked="0"/>
    </xf>
    <xf numFmtId="3" fontId="9" fillId="18" borderId="46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18" borderId="10" xfId="0" applyNumberFormat="1" applyFont="1" applyFill="1" applyBorder="1" applyAlignment="1" applyProtection="1">
      <alignment vertical="center" wrapText="1" readingOrder="1"/>
      <protection locked="0"/>
    </xf>
    <xf numFmtId="0" fontId="9" fillId="18" borderId="5" xfId="0" applyFont="1" applyFill="1" applyBorder="1" applyAlignment="1" applyProtection="1">
      <alignment vertical="center" wrapText="1" readingOrder="1"/>
      <protection locked="0"/>
    </xf>
    <xf numFmtId="0" fontId="9" fillId="18" borderId="42" xfId="0" applyFont="1" applyFill="1" applyBorder="1" applyAlignment="1" applyProtection="1">
      <alignment vertical="center" wrapText="1" readingOrder="1"/>
      <protection locked="0"/>
    </xf>
    <xf numFmtId="3" fontId="9" fillId="18" borderId="51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18" borderId="1" xfId="0" applyNumberFormat="1" applyFont="1" applyFill="1" applyBorder="1" applyAlignment="1" applyProtection="1">
      <alignment vertical="center" wrapText="1" readingOrder="1"/>
      <protection locked="0"/>
    </xf>
    <xf numFmtId="0" fontId="8" fillId="18" borderId="11" xfId="0" applyFont="1" applyFill="1" applyBorder="1" applyAlignment="1" applyProtection="1">
      <alignment vertical="center" wrapText="1" readingOrder="1"/>
      <protection locked="0"/>
    </xf>
    <xf numFmtId="49" fontId="8" fillId="18" borderId="11" xfId="0" applyNumberFormat="1" applyFont="1" applyFill="1" applyBorder="1" applyAlignment="1" applyProtection="1">
      <alignment vertical="center" wrapText="1" readingOrder="1"/>
      <protection locked="0"/>
    </xf>
    <xf numFmtId="3" fontId="8" fillId="18" borderId="2" xfId="0" applyNumberFormat="1" applyFont="1" applyFill="1" applyBorder="1" applyAlignment="1" applyProtection="1">
      <alignment vertical="center" wrapText="1" readingOrder="1"/>
      <protection locked="0"/>
    </xf>
    <xf numFmtId="3" fontId="8" fillId="18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8" fillId="18" borderId="4" xfId="0" applyFont="1" applyFill="1" applyBorder="1" applyAlignment="1" applyProtection="1">
      <alignment vertical="center" wrapText="1" readingOrder="1"/>
      <protection locked="0"/>
    </xf>
    <xf numFmtId="3" fontId="8" fillId="18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9" fillId="0" borderId="29" xfId="0" applyFont="1" applyFill="1" applyBorder="1" applyAlignment="1" applyProtection="1">
      <alignment vertical="center" wrapText="1" readingOrder="1"/>
      <protection locked="0"/>
    </xf>
    <xf numFmtId="3" fontId="9" fillId="0" borderId="29" xfId="0" applyNumberFormat="1" applyFont="1" applyFill="1" applyBorder="1" applyAlignment="1" applyProtection="1">
      <alignment horizontal="right" vertical="center" wrapText="1" readingOrder="1"/>
      <protection locked="0"/>
    </xf>
    <xf numFmtId="3" fontId="19" fillId="16" borderId="14" xfId="0" applyNumberFormat="1" applyFont="1" applyFill="1" applyBorder="1" applyAlignment="1">
      <alignment horizontal="right" vertical="center" wrapText="1" readingOrder="1"/>
    </xf>
    <xf numFmtId="3" fontId="23" fillId="0" borderId="10" xfId="0" applyNumberFormat="1" applyFont="1" applyBorder="1"/>
    <xf numFmtId="9" fontId="0" fillId="0" borderId="0" xfId="0" applyNumberFormat="1"/>
    <xf numFmtId="9" fontId="0" fillId="0" borderId="0" xfId="0" applyNumberFormat="1" applyFill="1"/>
    <xf numFmtId="3" fontId="3" fillId="0" borderId="0" xfId="0" applyNumberFormat="1" applyFont="1"/>
    <xf numFmtId="3" fontId="23" fillId="0" borderId="56" xfId="1" applyNumberFormat="1" applyFont="1" applyBorder="1" applyAlignment="1">
      <alignment horizontal="right"/>
      <protection locked="0"/>
    </xf>
    <xf numFmtId="3" fontId="23" fillId="0" borderId="57" xfId="1" applyNumberFormat="1" applyFont="1" applyBorder="1" applyAlignment="1">
      <alignment horizontal="right"/>
      <protection locked="0"/>
    </xf>
    <xf numFmtId="0" fontId="10" fillId="0" borderId="0" xfId="0" applyFont="1"/>
    <xf numFmtId="3" fontId="9" fillId="0" borderId="31" xfId="0" applyNumberFormat="1" applyFont="1" applyFill="1" applyBorder="1" applyAlignment="1" applyProtection="1">
      <alignment vertical="center" wrapText="1" readingOrder="1"/>
      <protection locked="0"/>
    </xf>
    <xf numFmtId="9" fontId="9" fillId="0" borderId="29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53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29" xfId="0" applyNumberFormat="1" applyFont="1" applyBorder="1" applyAlignment="1" applyProtection="1">
      <alignment vertical="center" wrapText="1" readingOrder="1"/>
      <protection locked="0"/>
    </xf>
    <xf numFmtId="0" fontId="8" fillId="18" borderId="21" xfId="0" applyFont="1" applyFill="1" applyBorder="1" applyAlignment="1" applyProtection="1">
      <alignment vertical="center" wrapText="1" readingOrder="1"/>
      <protection locked="0"/>
    </xf>
    <xf numFmtId="3" fontId="9" fillId="18" borderId="6" xfId="0" applyNumberFormat="1" applyFont="1" applyFill="1" applyBorder="1" applyAlignment="1" applyProtection="1">
      <alignment vertical="center" wrapText="1" readingOrder="1"/>
      <protection locked="0"/>
    </xf>
    <xf numFmtId="3" fontId="9" fillId="18" borderId="6" xfId="0" applyNumberFormat="1" applyFont="1" applyFill="1" applyBorder="1" applyAlignment="1" applyProtection="1">
      <alignment horizontal="center" vertical="center" wrapText="1" readingOrder="1"/>
      <protection locked="0"/>
    </xf>
    <xf numFmtId="3" fontId="9" fillId="0" borderId="52" xfId="0" applyNumberFormat="1" applyFont="1" applyBorder="1" applyAlignment="1" applyProtection="1">
      <alignment horizontal="right" vertical="center" wrapText="1" readingOrder="1"/>
      <protection locked="0"/>
    </xf>
    <xf numFmtId="9" fontId="9" fillId="0" borderId="52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17" xfId="0" applyNumberFormat="1" applyFont="1" applyBorder="1" applyAlignment="1" applyProtection="1">
      <alignment vertical="center" wrapText="1" readingOrder="1"/>
      <protection locked="0"/>
    </xf>
    <xf numFmtId="0" fontId="8" fillId="18" borderId="18" xfId="0" applyFont="1" applyFill="1" applyBorder="1" applyAlignment="1" applyProtection="1">
      <alignment vertical="center" wrapText="1" readingOrder="1"/>
      <protection locked="0"/>
    </xf>
    <xf numFmtId="3" fontId="8" fillId="18" borderId="1" xfId="0" applyNumberFormat="1" applyFont="1" applyFill="1" applyBorder="1" applyAlignment="1" applyProtection="1">
      <alignment vertical="center" wrapText="1" readingOrder="1"/>
      <protection locked="0"/>
    </xf>
    <xf numFmtId="3" fontId="8" fillId="18" borderId="1" xfId="0" applyNumberFormat="1" applyFont="1" applyFill="1" applyBorder="1" applyAlignment="1" applyProtection="1">
      <alignment horizontal="center" vertical="center" wrapText="1" readingOrder="1"/>
      <protection locked="0"/>
    </xf>
    <xf numFmtId="3" fontId="27" fillId="18" borderId="19" xfId="0" applyNumberFormat="1" applyFont="1" applyFill="1" applyBorder="1" applyAlignment="1" applyProtection="1">
      <alignment vertical="center" wrapText="1" readingOrder="1"/>
      <protection locked="0"/>
    </xf>
    <xf numFmtId="9" fontId="9" fillId="0" borderId="2" xfId="0" applyNumberFormat="1" applyFont="1" applyBorder="1" applyAlignment="1" applyProtection="1">
      <alignment horizontal="center" vertical="center" wrapText="1" readingOrder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53" xfId="0" applyFont="1" applyFill="1" applyBorder="1" applyAlignment="1" applyProtection="1">
      <alignment vertical="center" wrapText="1" readingOrder="1"/>
      <protection locked="0"/>
    </xf>
    <xf numFmtId="3" fontId="9" fillId="0" borderId="29" xfId="0" applyNumberFormat="1" applyFont="1" applyFill="1" applyBorder="1" applyAlignment="1" applyProtection="1">
      <alignment vertical="center" wrapText="1" readingOrder="1"/>
      <protection locked="0"/>
    </xf>
    <xf numFmtId="3" fontId="19" fillId="16" borderId="8" xfId="0" applyNumberFormat="1" applyFont="1" applyFill="1" applyBorder="1" applyAlignment="1" applyProtection="1">
      <alignment vertical="center" wrapText="1" readingOrder="1"/>
      <protection locked="0"/>
    </xf>
    <xf numFmtId="3" fontId="22" fillId="18" borderId="15" xfId="0" applyNumberFormat="1" applyFont="1" applyFill="1" applyBorder="1" applyAlignment="1" applyProtection="1">
      <alignment vertical="center" wrapText="1" readingOrder="1"/>
      <protection locked="0"/>
    </xf>
    <xf numFmtId="3" fontId="23" fillId="0" borderId="49" xfId="1" applyNumberFormat="1" applyFont="1" applyBorder="1" applyAlignment="1">
      <alignment horizontal="right"/>
      <protection locked="0"/>
    </xf>
    <xf numFmtId="0" fontId="0" fillId="0" borderId="2" xfId="0" applyBorder="1"/>
    <xf numFmtId="3" fontId="23" fillId="0" borderId="46" xfId="2" applyNumberFormat="1" applyFont="1" applyFill="1" applyBorder="1" applyAlignment="1">
      <alignment horizontal="right" vertical="center"/>
      <protection locked="0"/>
    </xf>
    <xf numFmtId="3" fontId="23" fillId="0" borderId="46" xfId="0" applyNumberFormat="1" applyFont="1" applyBorder="1"/>
    <xf numFmtId="0" fontId="0" fillId="0" borderId="11" xfId="0" applyBorder="1"/>
    <xf numFmtId="0" fontId="0" fillId="0" borderId="15" xfId="0" applyBorder="1"/>
    <xf numFmtId="49" fontId="26" fillId="0" borderId="48" xfId="1" applyNumberFormat="1" applyFont="1" applyBorder="1" applyAlignment="1">
      <alignment horizontal="right"/>
      <protection locked="0"/>
    </xf>
    <xf numFmtId="3" fontId="23" fillId="0" borderId="49" xfId="0" applyNumberFormat="1" applyFont="1" applyBorder="1"/>
    <xf numFmtId="3" fontId="23" fillId="0" borderId="41" xfId="0" applyNumberFormat="1" applyFont="1" applyBorder="1"/>
    <xf numFmtId="3" fontId="23" fillId="0" borderId="62" xfId="1" applyNumberFormat="1" applyFont="1" applyBorder="1" applyAlignment="1">
      <alignment horizontal="right"/>
      <protection locked="0"/>
    </xf>
    <xf numFmtId="3" fontId="23" fillId="0" borderId="17" xfId="0" applyNumberFormat="1" applyFont="1" applyBorder="1"/>
    <xf numFmtId="49" fontId="26" fillId="0" borderId="63" xfId="1" applyNumberFormat="1" applyFont="1" applyBorder="1" applyAlignment="1">
      <alignment horizontal="right"/>
      <protection locked="0"/>
    </xf>
    <xf numFmtId="3" fontId="22" fillId="15" borderId="63" xfId="0" applyNumberFormat="1" applyFont="1" applyFill="1" applyBorder="1" applyAlignment="1">
      <alignment horizontal="right"/>
    </xf>
    <xf numFmtId="3" fontId="22" fillId="15" borderId="41" xfId="1" applyNumberFormat="1" applyFont="1" applyFill="1" applyBorder="1" applyAlignment="1">
      <alignment horizontal="center"/>
      <protection locked="0"/>
    </xf>
    <xf numFmtId="3" fontId="22" fillId="15" borderId="41" xfId="1" applyNumberFormat="1" applyFont="1" applyFill="1" applyBorder="1">
      <protection locked="0"/>
    </xf>
    <xf numFmtId="49" fontId="26" fillId="0" borderId="52" xfId="1" applyNumberFormat="1" applyFont="1" applyBorder="1" applyAlignment="1">
      <alignment horizontal="right"/>
      <protection locked="0"/>
    </xf>
    <xf numFmtId="49" fontId="25" fillId="0" borderId="21" xfId="0" applyNumberFormat="1" applyFont="1" applyBorder="1" applyAlignment="1">
      <alignment horizontal="right"/>
    </xf>
    <xf numFmtId="0" fontId="22" fillId="0" borderId="12" xfId="0" applyFont="1" applyBorder="1"/>
    <xf numFmtId="3" fontId="22" fillId="0" borderId="12" xfId="0" applyNumberFormat="1" applyFont="1" applyBorder="1" applyAlignment="1">
      <alignment horizontal="right"/>
    </xf>
    <xf numFmtId="3" fontId="22" fillId="0" borderId="13" xfId="1" applyNumberFormat="1" applyFont="1" applyBorder="1" applyAlignment="1">
      <alignment horizontal="right"/>
      <protection locked="0"/>
    </xf>
    <xf numFmtId="49" fontId="26" fillId="0" borderId="21" xfId="0" applyNumberFormat="1" applyFont="1" applyBorder="1" applyAlignment="1">
      <alignment horizontal="right"/>
    </xf>
    <xf numFmtId="0" fontId="23" fillId="0" borderId="12" xfId="0" applyFont="1" applyBorder="1"/>
    <xf numFmtId="3" fontId="23" fillId="0" borderId="12" xfId="0" applyNumberFormat="1" applyFont="1" applyBorder="1" applyAlignment="1">
      <alignment horizontal="right"/>
    </xf>
    <xf numFmtId="3" fontId="23" fillId="0" borderId="13" xfId="1" applyNumberFormat="1" applyFont="1" applyBorder="1">
      <protection locked="0"/>
    </xf>
    <xf numFmtId="0" fontId="0" fillId="0" borderId="18" xfId="0" applyBorder="1"/>
    <xf numFmtId="0" fontId="0" fillId="0" borderId="1" xfId="0" applyBorder="1"/>
    <xf numFmtId="0" fontId="0" fillId="0" borderId="19" xfId="0" applyBorder="1"/>
    <xf numFmtId="3" fontId="23" fillId="0" borderId="10" xfId="0" applyNumberFormat="1" applyFont="1" applyBorder="1" applyAlignment="1">
      <alignment horizontal="center"/>
    </xf>
    <xf numFmtId="3" fontId="23" fillId="0" borderId="1" xfId="1" applyNumberFormat="1" applyFont="1" applyBorder="1" applyAlignment="1">
      <alignment horizontal="center"/>
      <protection locked="0"/>
    </xf>
    <xf numFmtId="1" fontId="22" fillId="14" borderId="51" xfId="2" applyNumberFormat="1" applyFont="1" applyFill="1" applyBorder="1" applyAlignment="1">
      <alignment horizontal="center" vertical="center" wrapText="1"/>
      <protection locked="0"/>
    </xf>
    <xf numFmtId="1" fontId="22" fillId="14" borderId="1" xfId="2" applyNumberFormat="1" applyFont="1" applyFill="1" applyBorder="1" applyAlignment="1">
      <alignment horizontal="center" vertical="center" wrapText="1"/>
      <protection locked="0"/>
    </xf>
    <xf numFmtId="1" fontId="22" fillId="14" borderId="55" xfId="2" applyNumberFormat="1" applyFont="1" applyFill="1" applyBorder="1" applyAlignment="1">
      <alignment horizontal="center" vertical="center" wrapText="1"/>
      <protection locked="0"/>
    </xf>
    <xf numFmtId="3" fontId="23" fillId="0" borderId="17" xfId="2" applyNumberFormat="1" applyFont="1" applyFill="1" applyBorder="1" applyAlignment="1">
      <alignment horizontal="right"/>
      <protection locked="0"/>
    </xf>
    <xf numFmtId="3" fontId="23" fillId="0" borderId="58" xfId="2" applyNumberFormat="1" applyFont="1" applyFill="1" applyBorder="1" applyAlignment="1">
      <alignment horizontal="center"/>
      <protection locked="0"/>
    </xf>
    <xf numFmtId="3" fontId="23" fillId="0" borderId="2" xfId="2" applyNumberFormat="1" applyFont="1" applyFill="1" applyBorder="1" applyAlignment="1">
      <alignment horizontal="center"/>
      <protection locked="0"/>
    </xf>
    <xf numFmtId="0" fontId="0" fillId="0" borderId="2" xfId="0" applyBorder="1" applyAlignment="1"/>
    <xf numFmtId="3" fontId="23" fillId="0" borderId="49" xfId="2" applyNumberFormat="1" applyFont="1" applyFill="1" applyBorder="1" applyAlignment="1">
      <alignment horizontal="center"/>
      <protection locked="0"/>
    </xf>
    <xf numFmtId="3" fontId="23" fillId="0" borderId="10" xfId="2" applyNumberFormat="1" applyFont="1" applyFill="1" applyBorder="1" applyAlignment="1">
      <alignment horizontal="center"/>
      <protection locked="0"/>
    </xf>
    <xf numFmtId="3" fontId="23" fillId="0" borderId="59" xfId="2" applyNumberFormat="1" applyFont="1" applyFill="1" applyBorder="1" applyAlignment="1">
      <alignment horizontal="center"/>
      <protection locked="0"/>
    </xf>
    <xf numFmtId="3" fontId="9" fillId="0" borderId="49" xfId="0" applyNumberFormat="1" applyFont="1" applyBorder="1" applyAlignment="1" applyProtection="1">
      <alignment vertical="center" wrapText="1" readingOrder="1"/>
      <protection locked="0"/>
    </xf>
    <xf numFmtId="3" fontId="3" fillId="14" borderId="8" xfId="0" applyNumberFormat="1" applyFont="1" applyFill="1" applyBorder="1"/>
    <xf numFmtId="3" fontId="3" fillId="14" borderId="38" xfId="0" applyNumberFormat="1" applyFont="1" applyFill="1" applyBorder="1"/>
    <xf numFmtId="3" fontId="11" fillId="14" borderId="41" xfId="0" applyNumberFormat="1" applyFont="1" applyFill="1" applyBorder="1" applyAlignment="1" applyProtection="1">
      <alignment horizontal="center" vertical="center" wrapText="1" readingOrder="1"/>
      <protection locked="0"/>
    </xf>
    <xf numFmtId="3" fontId="3" fillId="14" borderId="38" xfId="0" applyNumberFormat="1" applyFont="1" applyFill="1" applyBorder="1" applyAlignment="1">
      <alignment horizontal="center"/>
    </xf>
    <xf numFmtId="3" fontId="3" fillId="14" borderId="7" xfId="0" applyNumberFormat="1" applyFont="1" applyFill="1" applyBorder="1"/>
    <xf numFmtId="0" fontId="2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23" fillId="15" borderId="18" xfId="0" applyFont="1" applyFill="1" applyBorder="1" applyAlignment="1">
      <alignment horizontal="center"/>
    </xf>
    <xf numFmtId="0" fontId="23" fillId="15" borderId="1" xfId="0" applyFont="1" applyFill="1" applyBorder="1" applyAlignment="1">
      <alignment horizontal="center"/>
    </xf>
    <xf numFmtId="1" fontId="23" fillId="14" borderId="43" xfId="2" applyNumberFormat="1" applyFont="1" applyFill="1" applyBorder="1" applyAlignment="1">
      <alignment horizontal="center" vertical="center" wrapText="1"/>
      <protection locked="0"/>
    </xf>
    <xf numFmtId="0" fontId="23" fillId="14" borderId="37" xfId="0" applyFont="1" applyFill="1" applyBorder="1" applyAlignment="1">
      <alignment horizontal="center" vertical="center" wrapText="1"/>
    </xf>
    <xf numFmtId="49" fontId="22" fillId="15" borderId="64" xfId="0" applyNumberFormat="1" applyFont="1" applyFill="1" applyBorder="1" applyAlignment="1"/>
    <xf numFmtId="49" fontId="23" fillId="15" borderId="63" xfId="0" applyNumberFormat="1" applyFont="1" applyFill="1" applyBorder="1" applyAlignment="1"/>
    <xf numFmtId="3" fontId="22" fillId="14" borderId="26" xfId="0" applyNumberFormat="1" applyFont="1" applyFill="1" applyBorder="1" applyAlignment="1"/>
    <xf numFmtId="0" fontId="23" fillId="14" borderId="39" xfId="0" applyFont="1" applyFill="1" applyBorder="1" applyAlignment="1"/>
    <xf numFmtId="0" fontId="22" fillId="0" borderId="0" xfId="0" applyFont="1" applyAlignment="1">
      <alignment horizontal="center"/>
    </xf>
    <xf numFmtId="0" fontId="22" fillId="0" borderId="0" xfId="0" applyFont="1" applyFill="1" applyAlignment="1">
      <alignment horizontal="center"/>
    </xf>
    <xf numFmtId="0" fontId="22" fillId="15" borderId="40" xfId="0" applyFont="1" applyFill="1" applyBorder="1" applyAlignment="1">
      <alignment horizontal="center" vertical="center"/>
    </xf>
    <xf numFmtId="0" fontId="23" fillId="15" borderId="35" xfId="0" applyFont="1" applyFill="1" applyBorder="1" applyAlignment="1"/>
    <xf numFmtId="0" fontId="22" fillId="14" borderId="40" xfId="0" applyFont="1" applyFill="1" applyBorder="1" applyAlignment="1">
      <alignment horizontal="center" vertical="center"/>
    </xf>
    <xf numFmtId="0" fontId="23" fillId="14" borderId="35" xfId="0" applyFont="1" applyFill="1" applyBorder="1" applyAlignment="1">
      <alignment horizontal="center" vertical="center"/>
    </xf>
    <xf numFmtId="0" fontId="23" fillId="14" borderId="36" xfId="0" applyFont="1" applyFill="1" applyBorder="1" applyAlignment="1">
      <alignment horizontal="center" vertical="center"/>
    </xf>
    <xf numFmtId="49" fontId="20" fillId="3" borderId="5" xfId="0" applyNumberFormat="1" applyFont="1" applyFill="1" applyBorder="1" applyAlignment="1" applyProtection="1">
      <alignment horizontal="left" vertical="center" wrapText="1" shrinkToFit="1"/>
    </xf>
    <xf numFmtId="0" fontId="20" fillId="0" borderId="22" xfId="0" applyFont="1" applyBorder="1" applyAlignment="1">
      <alignment horizontal="left" vertical="center" wrapText="1" shrinkToFit="1"/>
    </xf>
    <xf numFmtId="0" fontId="19" fillId="4" borderId="14" xfId="0" applyFont="1" applyFill="1" applyBorder="1" applyAlignment="1">
      <alignment horizontal="center"/>
    </xf>
    <xf numFmtId="0" fontId="19" fillId="4" borderId="7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Fill="1" applyAlignment="1">
      <alignment horizontal="center"/>
    </xf>
    <xf numFmtId="0" fontId="22" fillId="17" borderId="0" xfId="0" applyFont="1" applyFill="1" applyBorder="1" applyAlignment="1">
      <alignment horizontal="center"/>
    </xf>
    <xf numFmtId="0" fontId="19" fillId="2" borderId="9" xfId="0" applyNumberFormat="1" applyFont="1" applyFill="1" applyBorder="1" applyAlignment="1" applyProtection="1">
      <alignment horizontal="center" vertical="center" wrapText="1" shrinkToFit="1"/>
    </xf>
    <xf numFmtId="0" fontId="19" fillId="2" borderId="18" xfId="0" applyNumberFormat="1" applyFont="1" applyFill="1" applyBorder="1" applyAlignment="1" applyProtection="1">
      <alignment horizontal="center" vertical="center" wrapText="1" shrinkToFit="1"/>
    </xf>
    <xf numFmtId="0" fontId="19" fillId="2" borderId="10" xfId="0" applyNumberFormat="1" applyFont="1" applyFill="1" applyBorder="1" applyAlignment="1" applyProtection="1">
      <alignment horizontal="center" vertical="center" wrapText="1" shrinkToFit="1"/>
    </xf>
    <xf numFmtId="0" fontId="19" fillId="2" borderId="1" xfId="0" applyNumberFormat="1" applyFont="1" applyFill="1" applyBorder="1" applyAlignment="1" applyProtection="1">
      <alignment horizontal="center" vertical="center" wrapText="1" shrinkToFit="1"/>
    </xf>
    <xf numFmtId="0" fontId="19" fillId="2" borderId="46" xfId="0" applyNumberFormat="1" applyFont="1" applyFill="1" applyBorder="1" applyAlignment="1" applyProtection="1">
      <alignment horizontal="center" vertical="center" wrapText="1" shrinkToFit="1"/>
    </xf>
    <xf numFmtId="0" fontId="0" fillId="0" borderId="3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9" fillId="5" borderId="9" xfId="0" applyFont="1" applyFill="1" applyBorder="1" applyAlignment="1">
      <alignment horizontal="center"/>
    </xf>
    <xf numFmtId="0" fontId="19" fillId="5" borderId="10" xfId="0" applyFont="1" applyFill="1" applyBorder="1" applyAlignment="1">
      <alignment horizontal="center"/>
    </xf>
    <xf numFmtId="0" fontId="19" fillId="5" borderId="17" xfId="0" applyFont="1" applyFill="1" applyBorder="1" applyAlignment="1">
      <alignment horizontal="center"/>
    </xf>
    <xf numFmtId="0" fontId="19" fillId="2" borderId="11" xfId="0" applyNumberFormat="1" applyFont="1" applyFill="1" applyBorder="1" applyAlignment="1" applyProtection="1">
      <alignment horizontal="center" vertical="center" wrapText="1" shrinkToFit="1"/>
    </xf>
    <xf numFmtId="0" fontId="19" fillId="2" borderId="2" xfId="0" applyNumberFormat="1" applyFont="1" applyFill="1" applyBorder="1" applyAlignment="1" applyProtection="1">
      <alignment horizontal="center" vertical="center" wrapText="1" shrinkToFit="1"/>
    </xf>
    <xf numFmtId="1" fontId="19" fillId="2" borderId="34" xfId="0" applyNumberFormat="1" applyFont="1" applyFill="1" applyBorder="1" applyAlignment="1" applyProtection="1">
      <alignment horizontal="center" vertical="center" wrapText="1" shrinkToFit="1"/>
    </xf>
    <xf numFmtId="1" fontId="0" fillId="0" borderId="53" xfId="0" applyNumberFormat="1" applyBorder="1" applyAlignment="1">
      <alignment horizontal="center" vertical="center"/>
    </xf>
    <xf numFmtId="1" fontId="0" fillId="0" borderId="29" xfId="0" applyNumberFormat="1" applyBorder="1" applyAlignment="1">
      <alignment horizontal="center" vertical="center"/>
    </xf>
    <xf numFmtId="49" fontId="25" fillId="12" borderId="14" xfId="0" applyNumberFormat="1" applyFont="1" applyFill="1" applyBorder="1" applyAlignment="1" applyProtection="1">
      <alignment horizontal="center" vertical="center" wrapText="1" shrinkToFit="1"/>
    </xf>
    <xf numFmtId="49" fontId="25" fillId="12" borderId="7" xfId="0" applyNumberFormat="1" applyFont="1" applyFill="1" applyBorder="1" applyAlignment="1" applyProtection="1">
      <alignment horizontal="center" vertical="center" wrapText="1" shrinkToFit="1"/>
    </xf>
    <xf numFmtId="49" fontId="25" fillId="12" borderId="21" xfId="0" applyNumberFormat="1" applyFont="1" applyFill="1" applyBorder="1" applyAlignment="1" applyProtection="1">
      <alignment horizontal="center" vertical="center" wrapText="1" shrinkToFit="1"/>
    </xf>
    <xf numFmtId="49" fontId="22" fillId="11" borderId="14" xfId="0" applyNumberFormat="1" applyFont="1" applyFill="1" applyBorder="1" applyAlignment="1" applyProtection="1">
      <alignment horizontal="center" vertical="center" wrapText="1" shrinkToFit="1"/>
    </xf>
    <xf numFmtId="49" fontId="22" fillId="11" borderId="7" xfId="0" applyNumberFormat="1" applyFont="1" applyFill="1" applyBorder="1" applyAlignment="1" applyProtection="1">
      <alignment horizontal="center" vertical="center" wrapText="1" shrinkToFit="1"/>
    </xf>
    <xf numFmtId="0" fontId="22" fillId="12" borderId="21" xfId="0" applyFont="1" applyFill="1" applyBorder="1" applyAlignment="1">
      <alignment horizontal="center"/>
    </xf>
    <xf numFmtId="0" fontId="22" fillId="12" borderId="12" xfId="0" applyFont="1" applyFill="1" applyBorder="1" applyAlignment="1">
      <alignment horizontal="center"/>
    </xf>
    <xf numFmtId="0" fontId="22" fillId="12" borderId="13" xfId="0" applyFont="1" applyFill="1" applyBorder="1" applyAlignment="1">
      <alignment horizontal="center"/>
    </xf>
    <xf numFmtId="0" fontId="22" fillId="10" borderId="9" xfId="0" applyNumberFormat="1" applyFont="1" applyFill="1" applyBorder="1" applyAlignment="1" applyProtection="1">
      <alignment horizontal="center" vertical="center" wrapText="1" shrinkToFit="1"/>
    </xf>
    <xf numFmtId="0" fontId="22" fillId="10" borderId="18" xfId="0" applyNumberFormat="1" applyFont="1" applyFill="1" applyBorder="1" applyAlignment="1" applyProtection="1">
      <alignment horizontal="center" vertical="center" wrapText="1" shrinkToFit="1"/>
    </xf>
    <xf numFmtId="0" fontId="22" fillId="10" borderId="10" xfId="0" applyNumberFormat="1" applyFont="1" applyFill="1" applyBorder="1" applyAlignment="1" applyProtection="1">
      <alignment horizontal="center" vertical="center" wrapText="1" shrinkToFit="1"/>
    </xf>
    <xf numFmtId="0" fontId="22" fillId="10" borderId="1" xfId="0" applyNumberFormat="1" applyFont="1" applyFill="1" applyBorder="1" applyAlignment="1" applyProtection="1">
      <alignment horizontal="center" vertical="center" wrapText="1" shrinkToFit="1"/>
    </xf>
    <xf numFmtId="0" fontId="22" fillId="10" borderId="46" xfId="0" applyNumberFormat="1" applyFont="1" applyFill="1" applyBorder="1" applyAlignment="1" applyProtection="1">
      <alignment horizontal="center" vertical="center" wrapText="1" shrinkToFit="1"/>
    </xf>
    <xf numFmtId="0" fontId="8" fillId="7" borderId="9" xfId="0" applyFont="1" applyFill="1" applyBorder="1" applyAlignment="1" applyProtection="1">
      <alignment horizontal="center" wrapText="1" readingOrder="1"/>
      <protection locked="0"/>
    </xf>
    <xf numFmtId="0" fontId="8" fillId="7" borderId="10" xfId="0" applyFont="1" applyFill="1" applyBorder="1" applyAlignment="1" applyProtection="1">
      <alignment horizontal="center" wrapText="1" readingOrder="1"/>
      <protection locked="0"/>
    </xf>
    <xf numFmtId="0" fontId="8" fillId="7" borderId="17" xfId="0" applyFont="1" applyFill="1" applyBorder="1" applyAlignment="1" applyProtection="1">
      <alignment horizontal="center" wrapText="1" readingOrder="1"/>
      <protection locked="0"/>
    </xf>
    <xf numFmtId="0" fontId="8" fillId="14" borderId="11" xfId="0" applyFont="1" applyFill="1" applyBorder="1" applyAlignment="1" applyProtection="1">
      <alignment horizontal="center" vertical="center" wrapText="1" readingOrder="1"/>
      <protection locked="0"/>
    </xf>
    <xf numFmtId="0" fontId="8" fillId="14" borderId="18" xfId="0" applyFont="1" applyFill="1" applyBorder="1" applyAlignment="1" applyProtection="1">
      <alignment horizontal="center" vertical="center" wrapText="1" readingOrder="1"/>
      <protection locked="0"/>
    </xf>
    <xf numFmtId="49" fontId="8" fillId="16" borderId="26" xfId="0" applyNumberFormat="1" applyFont="1" applyFill="1" applyBorder="1" applyAlignment="1" applyProtection="1">
      <alignment vertical="center" wrapText="1" readingOrder="1"/>
      <protection locked="0"/>
    </xf>
    <xf numFmtId="0" fontId="3" fillId="16" borderId="39" xfId="0" applyFont="1" applyFill="1" applyBorder="1" applyAlignment="1">
      <alignment vertical="center" wrapText="1" readingOrder="1"/>
    </xf>
    <xf numFmtId="0" fontId="8" fillId="14" borderId="34" xfId="0" applyFont="1" applyFill="1" applyBorder="1" applyAlignment="1" applyProtection="1">
      <alignment horizontal="center" vertical="center" wrapText="1" readingOrder="1"/>
      <protection locked="0"/>
    </xf>
    <xf numFmtId="0" fontId="0" fillId="0" borderId="5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8" fillId="14" borderId="14" xfId="0" applyFont="1" applyFill="1" applyBorder="1" applyAlignment="1" applyProtection="1">
      <alignment horizontal="center" vertical="center" wrapText="1" readingOrder="1"/>
      <protection locked="0"/>
    </xf>
    <xf numFmtId="0" fontId="8" fillId="14" borderId="7" xfId="0" applyFont="1" applyFill="1" applyBorder="1" applyAlignment="1" applyProtection="1">
      <alignment horizontal="center" vertical="center" wrapText="1" readingOrder="1"/>
      <protection locked="0"/>
    </xf>
    <xf numFmtId="49" fontId="3" fillId="16" borderId="39" xfId="0" applyNumberFormat="1" applyFont="1" applyFill="1" applyBorder="1" applyAlignment="1">
      <alignment vertical="center" wrapText="1" readingOrder="1"/>
    </xf>
    <xf numFmtId="0" fontId="22" fillId="8" borderId="0" xfId="0" applyFont="1" applyFill="1" applyBorder="1" applyAlignment="1">
      <alignment horizontal="center"/>
    </xf>
    <xf numFmtId="0" fontId="8" fillId="14" borderId="2" xfId="0" applyFont="1" applyFill="1" applyBorder="1" applyAlignment="1" applyProtection="1">
      <alignment horizontal="center" vertical="center" wrapText="1" readingOrder="1"/>
      <protection locked="0"/>
    </xf>
    <xf numFmtId="0" fontId="8" fillId="14" borderId="1" xfId="0" applyFont="1" applyFill="1" applyBorder="1" applyAlignment="1" applyProtection="1">
      <alignment horizontal="center" vertical="center" wrapText="1" readingOrder="1"/>
      <protection locked="0"/>
    </xf>
    <xf numFmtId="0" fontId="8" fillId="14" borderId="9" xfId="0" applyFont="1" applyFill="1" applyBorder="1" applyAlignment="1" applyProtection="1">
      <alignment horizontal="center" vertical="center" wrapText="1" readingOrder="1"/>
      <protection locked="0"/>
    </xf>
    <xf numFmtId="0" fontId="8" fillId="14" borderId="10" xfId="0" applyFont="1" applyFill="1" applyBorder="1" applyAlignment="1" applyProtection="1">
      <alignment horizontal="center" vertical="center" wrapText="1" readingOrder="1"/>
      <protection locked="0"/>
    </xf>
    <xf numFmtId="0" fontId="8" fillId="7" borderId="26" xfId="0" applyFont="1" applyFill="1" applyBorder="1" applyAlignment="1" applyProtection="1">
      <alignment horizontal="center" wrapText="1" readingOrder="1"/>
      <protection locked="0"/>
    </xf>
    <xf numFmtId="0" fontId="8" fillId="7" borderId="27" xfId="0" applyFont="1" applyFill="1" applyBorder="1" applyAlignment="1" applyProtection="1">
      <alignment horizontal="center" wrapText="1" readingOrder="1"/>
      <protection locked="0"/>
    </xf>
    <xf numFmtId="0" fontId="8" fillId="7" borderId="28" xfId="0" applyFont="1" applyFill="1" applyBorder="1" applyAlignment="1" applyProtection="1">
      <alignment horizontal="center" wrapText="1" readingOrder="1"/>
      <protection locked="0"/>
    </xf>
    <xf numFmtId="0" fontId="8" fillId="14" borderId="48" xfId="0" applyFont="1" applyFill="1" applyBorder="1" applyAlignment="1" applyProtection="1">
      <alignment horizontal="center" vertical="center" wrapText="1" readingOrder="1"/>
      <protection locked="0"/>
    </xf>
    <xf numFmtId="0" fontId="8" fillId="14" borderId="49" xfId="0" applyFont="1" applyFill="1" applyBorder="1" applyAlignment="1" applyProtection="1">
      <alignment horizontal="center" vertical="center" wrapText="1" readingOrder="1"/>
      <protection locked="0"/>
    </xf>
    <xf numFmtId="0" fontId="8" fillId="16" borderId="26" xfId="0" applyFont="1" applyFill="1" applyBorder="1" applyAlignment="1" applyProtection="1">
      <alignment vertical="center" wrapText="1" readingOrder="1"/>
      <protection locked="0"/>
    </xf>
    <xf numFmtId="0" fontId="3" fillId="16" borderId="28" xfId="0" applyFont="1" applyFill="1" applyBorder="1" applyAlignment="1">
      <alignment vertical="center" wrapText="1" readingOrder="1"/>
    </xf>
    <xf numFmtId="49" fontId="9" fillId="0" borderId="54" xfId="0" applyNumberFormat="1" applyFont="1" applyBorder="1" applyAlignment="1" applyProtection="1">
      <alignment horizontal="left" vertical="center" wrapText="1" readingOrder="1"/>
      <protection locked="0"/>
    </xf>
    <xf numFmtId="49" fontId="9" fillId="0" borderId="53" xfId="0" applyNumberFormat="1" applyFont="1" applyBorder="1" applyAlignment="1" applyProtection="1">
      <alignment horizontal="left" vertical="center" wrapText="1" readingOrder="1"/>
      <protection locked="0"/>
    </xf>
    <xf numFmtId="49" fontId="9" fillId="0" borderId="29" xfId="0" applyNumberFormat="1" applyFont="1" applyBorder="1" applyAlignment="1" applyProtection="1">
      <alignment horizontal="left" vertical="center" wrapText="1" readingOrder="1"/>
      <protection locked="0"/>
    </xf>
    <xf numFmtId="0" fontId="9" fillId="0" borderId="54" xfId="0" applyFont="1" applyBorder="1" applyAlignment="1" applyProtection="1">
      <alignment horizontal="left" vertical="center" wrapText="1" readingOrder="1"/>
      <protection locked="0"/>
    </xf>
    <xf numFmtId="0" fontId="9" fillId="0" borderId="29" xfId="0" applyFont="1" applyBorder="1" applyAlignment="1" applyProtection="1">
      <alignment horizontal="left" vertical="center" wrapText="1" readingOrder="1"/>
      <protection locked="0"/>
    </xf>
    <xf numFmtId="0" fontId="8" fillId="18" borderId="34" xfId="0" applyFont="1" applyFill="1" applyBorder="1" applyAlignment="1" applyProtection="1">
      <alignment horizontal="left" vertical="center" wrapText="1" readingOrder="1"/>
      <protection locked="0"/>
    </xf>
    <xf numFmtId="0" fontId="8" fillId="18" borderId="53" xfId="0" applyFont="1" applyFill="1" applyBorder="1" applyAlignment="1" applyProtection="1">
      <alignment horizontal="left" vertical="center" wrapText="1" readingOrder="1"/>
      <protection locked="0"/>
    </xf>
    <xf numFmtId="0" fontId="8" fillId="18" borderId="29" xfId="0" applyFont="1" applyFill="1" applyBorder="1" applyAlignment="1" applyProtection="1">
      <alignment horizontal="left" vertical="center" wrapText="1" readingOrder="1"/>
      <protection locked="0"/>
    </xf>
    <xf numFmtId="49" fontId="8" fillId="18" borderId="51" xfId="0" applyNumberFormat="1" applyFont="1" applyFill="1" applyBorder="1" applyAlignment="1" applyProtection="1">
      <alignment horizontal="left" vertical="center" wrapText="1" readingOrder="1"/>
      <protection locked="0"/>
    </xf>
    <xf numFmtId="49" fontId="8" fillId="18" borderId="55" xfId="0" applyNumberFormat="1" applyFont="1" applyFill="1" applyBorder="1" applyAlignment="1" applyProtection="1">
      <alignment horizontal="left" vertical="center" wrapText="1" readingOrder="1"/>
      <protection locked="0"/>
    </xf>
    <xf numFmtId="49" fontId="8" fillId="18" borderId="37" xfId="0" applyNumberFormat="1" applyFont="1" applyFill="1" applyBorder="1" applyAlignment="1" applyProtection="1">
      <alignment horizontal="left" vertical="center" wrapText="1" readingOrder="1"/>
      <protection locked="0"/>
    </xf>
    <xf numFmtId="0" fontId="8" fillId="18" borderId="59" xfId="0" applyFont="1" applyFill="1" applyBorder="1" applyAlignment="1" applyProtection="1">
      <alignment horizontal="left" vertical="center" wrapText="1" readingOrder="1"/>
      <protection locked="0"/>
    </xf>
    <xf numFmtId="0" fontId="8" fillId="18" borderId="60" xfId="0" applyFont="1" applyFill="1" applyBorder="1" applyAlignment="1" applyProtection="1">
      <alignment horizontal="left" vertical="center" wrapText="1" readingOrder="1"/>
      <protection locked="0"/>
    </xf>
    <xf numFmtId="0" fontId="8" fillId="18" borderId="61" xfId="0" applyFont="1" applyFill="1" applyBorder="1" applyAlignment="1" applyProtection="1">
      <alignment horizontal="left" vertical="center" wrapText="1" readingOrder="1"/>
      <protection locked="0"/>
    </xf>
    <xf numFmtId="3" fontId="19" fillId="16" borderId="26" xfId="0" applyNumberFormat="1" applyFont="1" applyFill="1" applyBorder="1" applyAlignment="1">
      <alignment horizontal="center" vertical="center" wrapText="1" readingOrder="1"/>
    </xf>
    <xf numFmtId="3" fontId="19" fillId="16" borderId="27" xfId="0" applyNumberFormat="1" applyFont="1" applyFill="1" applyBorder="1" applyAlignment="1">
      <alignment horizontal="center" vertical="center" wrapText="1" readingOrder="1"/>
    </xf>
    <xf numFmtId="3" fontId="19" fillId="16" borderId="39" xfId="0" applyNumberFormat="1" applyFont="1" applyFill="1" applyBorder="1" applyAlignment="1">
      <alignment horizontal="center" vertical="center" wrapText="1" readingOrder="1"/>
    </xf>
    <xf numFmtId="0" fontId="9" fillId="0" borderId="40" xfId="0" applyFont="1" applyFill="1" applyBorder="1" applyAlignment="1" applyProtection="1">
      <alignment horizontal="left" vertical="center" wrapText="1" readingOrder="1"/>
      <protection locked="0"/>
    </xf>
    <xf numFmtId="0" fontId="9" fillId="0" borderId="52" xfId="0" applyFont="1" applyFill="1" applyBorder="1" applyAlignment="1" applyProtection="1">
      <alignment horizontal="left" vertical="center" wrapText="1" readingOrder="1"/>
      <protection locked="0"/>
    </xf>
    <xf numFmtId="0" fontId="9" fillId="0" borderId="54" xfId="0" applyFont="1" applyFill="1" applyBorder="1" applyAlignment="1" applyProtection="1">
      <alignment horizontal="left" vertical="center" wrapText="1" readingOrder="1"/>
      <protection locked="0"/>
    </xf>
    <xf numFmtId="0" fontId="9" fillId="0" borderId="29" xfId="0" applyFont="1" applyFill="1" applyBorder="1" applyAlignment="1" applyProtection="1">
      <alignment horizontal="left" vertical="center" wrapText="1" readingOrder="1"/>
      <protection locked="0"/>
    </xf>
    <xf numFmtId="0" fontId="9" fillId="18" borderId="46" xfId="0" applyFont="1" applyFill="1" applyBorder="1" applyAlignment="1" applyProtection="1">
      <alignment horizontal="left" vertical="center" wrapText="1" readingOrder="1"/>
      <protection locked="0"/>
    </xf>
    <xf numFmtId="0" fontId="9" fillId="18" borderId="35" xfId="0" applyFont="1" applyFill="1" applyBorder="1" applyAlignment="1" applyProtection="1">
      <alignment horizontal="left" vertical="center" wrapText="1" readingOrder="1"/>
      <protection locked="0"/>
    </xf>
    <xf numFmtId="0" fontId="9" fillId="18" borderId="52" xfId="0" applyFont="1" applyFill="1" applyBorder="1" applyAlignment="1" applyProtection="1">
      <alignment horizontal="left" vertical="center" wrapText="1" readingOrder="1"/>
      <protection locked="0"/>
    </xf>
    <xf numFmtId="0" fontId="9" fillId="0" borderId="53" xfId="0" applyFont="1" applyBorder="1" applyAlignment="1" applyProtection="1">
      <alignment horizontal="left" vertical="center" wrapText="1" readingOrder="1"/>
      <protection locked="0"/>
    </xf>
    <xf numFmtId="0" fontId="8" fillId="14" borderId="26" xfId="0" applyFont="1" applyFill="1" applyBorder="1" applyAlignment="1" applyProtection="1">
      <alignment horizontal="center" vertical="center" wrapText="1" readingOrder="1"/>
      <protection locked="0"/>
    </xf>
    <xf numFmtId="0" fontId="8" fillId="14" borderId="27" xfId="0" applyFont="1" applyFill="1" applyBorder="1" applyAlignment="1" applyProtection="1">
      <alignment horizontal="center" vertical="center" wrapText="1" readingOrder="1"/>
      <protection locked="0"/>
    </xf>
    <xf numFmtId="0" fontId="8" fillId="14" borderId="28" xfId="0" applyFont="1" applyFill="1" applyBorder="1" applyAlignment="1" applyProtection="1">
      <alignment horizontal="center" vertical="center" wrapText="1" readingOrder="1"/>
      <protection locked="0"/>
    </xf>
    <xf numFmtId="49" fontId="9" fillId="0" borderId="43" xfId="0" applyNumberFormat="1" applyFont="1" applyBorder="1" applyAlignment="1" applyProtection="1">
      <alignment horizontal="left" vertical="center" wrapText="1" readingOrder="1"/>
      <protection locked="0"/>
    </xf>
    <xf numFmtId="49" fontId="9" fillId="0" borderId="55" xfId="0" applyNumberFormat="1" applyFont="1" applyBorder="1" applyAlignment="1" applyProtection="1">
      <alignment horizontal="left" vertical="center" wrapText="1" readingOrder="1"/>
      <protection locked="0"/>
    </xf>
    <xf numFmtId="49" fontId="9" fillId="0" borderId="37" xfId="0" applyNumberFormat="1" applyFont="1" applyBorder="1" applyAlignment="1" applyProtection="1">
      <alignment horizontal="left" vertical="center" wrapText="1" readingOrder="1"/>
      <protection locked="0"/>
    </xf>
    <xf numFmtId="49" fontId="8" fillId="16" borderId="26" xfId="0" applyNumberFormat="1" applyFont="1" applyFill="1" applyBorder="1" applyAlignment="1" applyProtection="1">
      <alignment horizontal="center" vertical="center" wrapText="1" readingOrder="1"/>
      <protection locked="0"/>
    </xf>
    <xf numFmtId="49" fontId="8" fillId="16" borderId="27" xfId="0" applyNumberFormat="1" applyFont="1" applyFill="1" applyBorder="1" applyAlignment="1" applyProtection="1">
      <alignment horizontal="center" vertical="center" wrapText="1" readingOrder="1"/>
      <protection locked="0"/>
    </xf>
    <xf numFmtId="49" fontId="8" fillId="16" borderId="39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54" xfId="0" applyFont="1" applyBorder="1" applyAlignment="1" applyProtection="1">
      <alignment horizontal="center" vertical="center" wrapText="1" readingOrder="1"/>
      <protection locked="0"/>
    </xf>
    <xf numFmtId="0" fontId="9" fillId="0" borderId="53" xfId="0" applyFont="1" applyBorder="1" applyAlignment="1" applyProtection="1">
      <alignment horizontal="center" vertical="center" wrapText="1" readingOrder="1"/>
      <protection locked="0"/>
    </xf>
    <xf numFmtId="0" fontId="9" fillId="0" borderId="29" xfId="0" applyFont="1" applyBorder="1" applyAlignment="1" applyProtection="1">
      <alignment horizontal="center" vertical="center" wrapText="1" readingOrder="1"/>
      <protection locked="0"/>
    </xf>
    <xf numFmtId="0" fontId="9" fillId="18" borderId="34" xfId="0" applyFont="1" applyFill="1" applyBorder="1" applyAlignment="1" applyProtection="1">
      <alignment horizontal="left" vertical="center" wrapText="1" readingOrder="1"/>
      <protection locked="0"/>
    </xf>
    <xf numFmtId="0" fontId="9" fillId="18" borderId="53" xfId="0" applyFont="1" applyFill="1" applyBorder="1" applyAlignment="1" applyProtection="1">
      <alignment horizontal="left" vertical="center" wrapText="1" readingOrder="1"/>
      <protection locked="0"/>
    </xf>
    <xf numFmtId="0" fontId="9" fillId="18" borderId="29" xfId="0" applyFont="1" applyFill="1" applyBorder="1" applyAlignment="1" applyProtection="1">
      <alignment horizontal="left" vertical="center" wrapText="1" readingOrder="1"/>
      <protection locked="0"/>
    </xf>
    <xf numFmtId="0" fontId="8" fillId="18" borderId="46" xfId="0" applyFont="1" applyFill="1" applyBorder="1" applyAlignment="1" applyProtection="1">
      <alignment horizontal="left" vertical="center" wrapText="1" readingOrder="1"/>
      <protection locked="0"/>
    </xf>
    <xf numFmtId="0" fontId="8" fillId="18" borderId="35" xfId="0" applyFont="1" applyFill="1" applyBorder="1" applyAlignment="1" applyProtection="1">
      <alignment horizontal="left" vertical="center" wrapText="1" readingOrder="1"/>
      <protection locked="0"/>
    </xf>
    <xf numFmtId="0" fontId="8" fillId="18" borderId="52" xfId="0" applyFont="1" applyFill="1" applyBorder="1" applyAlignment="1" applyProtection="1">
      <alignment horizontal="left" vertical="center" wrapText="1" readingOrder="1"/>
      <protection locked="0"/>
    </xf>
    <xf numFmtId="0" fontId="9" fillId="0" borderId="34" xfId="0" applyFont="1" applyFill="1" applyBorder="1" applyAlignment="1" applyProtection="1">
      <alignment horizontal="left" vertical="center" wrapText="1" readingOrder="1"/>
      <protection locked="0"/>
    </xf>
    <xf numFmtId="0" fontId="8" fillId="18" borderId="51" xfId="0" applyFont="1" applyFill="1" applyBorder="1" applyAlignment="1" applyProtection="1">
      <alignment horizontal="left" vertical="center" wrapText="1" readingOrder="1"/>
      <protection locked="0"/>
    </xf>
    <xf numFmtId="0" fontId="8" fillId="18" borderId="55" xfId="0" applyFont="1" applyFill="1" applyBorder="1" applyAlignment="1" applyProtection="1">
      <alignment horizontal="left" vertical="center" wrapText="1" readingOrder="1"/>
      <protection locked="0"/>
    </xf>
    <xf numFmtId="0" fontId="8" fillId="18" borderId="37" xfId="0" applyFont="1" applyFill="1" applyBorder="1" applyAlignment="1" applyProtection="1">
      <alignment horizontal="left" vertical="center" wrapText="1" readingOrder="1"/>
      <protection locked="0"/>
    </xf>
    <xf numFmtId="3" fontId="22" fillId="14" borderId="7" xfId="0" applyNumberFormat="1" applyFont="1" applyFill="1" applyBorder="1" applyAlignment="1"/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FFFE0"/>
      <rgbColor rgb="00D3D3D3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abSelected="1" zoomScaleNormal="100" workbookViewId="0">
      <selection activeCell="J23" sqref="J23"/>
    </sheetView>
  </sheetViews>
  <sheetFormatPr defaultRowHeight="12.75" x14ac:dyDescent="0.2"/>
  <cols>
    <col min="1" max="1" width="6.28515625" customWidth="1"/>
    <col min="2" max="2" width="29.28515625" customWidth="1"/>
    <col min="3" max="3" width="11.5703125" customWidth="1"/>
    <col min="4" max="4" width="10" customWidth="1"/>
    <col min="5" max="5" width="6" customWidth="1"/>
    <col min="6" max="6" width="11" customWidth="1"/>
    <col min="7" max="7" width="4.7109375" customWidth="1"/>
    <col min="8" max="8" width="28.140625" customWidth="1"/>
    <col min="9" max="9" width="11.140625" customWidth="1"/>
    <col min="10" max="10" width="9.28515625" customWidth="1"/>
    <col min="11" max="11" width="6" customWidth="1"/>
    <col min="12" max="12" width="11" customWidth="1"/>
    <col min="13" max="14" width="11.5703125" bestFit="1" customWidth="1"/>
  </cols>
  <sheetData>
    <row r="1" spans="1:14" x14ac:dyDescent="0.2">
      <c r="J1" s="352"/>
      <c r="K1" s="352"/>
      <c r="L1" s="353"/>
    </row>
    <row r="2" spans="1:14" x14ac:dyDescent="0.2">
      <c r="A2" s="158"/>
      <c r="B2" s="362" t="s">
        <v>138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</row>
    <row r="3" spans="1:14" x14ac:dyDescent="0.2">
      <c r="A3" s="158"/>
      <c r="B3" s="363" t="s">
        <v>116</v>
      </c>
      <c r="C3" s="363"/>
      <c r="D3" s="363"/>
      <c r="E3" s="363"/>
      <c r="F3" s="363"/>
      <c r="G3" s="363"/>
      <c r="H3" s="363"/>
      <c r="I3" s="363"/>
      <c r="J3" s="363"/>
      <c r="K3" s="363"/>
      <c r="L3" s="363"/>
    </row>
    <row r="4" spans="1:14" x14ac:dyDescent="0.2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</row>
    <row r="5" spans="1:14" x14ac:dyDescent="0.2">
      <c r="A5" s="158"/>
      <c r="B5" s="362" t="s">
        <v>48</v>
      </c>
      <c r="C5" s="362"/>
      <c r="D5" s="362"/>
      <c r="E5" s="362"/>
      <c r="F5" s="362"/>
      <c r="G5" s="362"/>
      <c r="H5" s="362"/>
      <c r="I5" s="362"/>
      <c r="J5" s="362"/>
      <c r="K5" s="362"/>
      <c r="L5" s="362"/>
    </row>
    <row r="6" spans="1:14" ht="13.5" thickBot="1" x14ac:dyDescent="0.25">
      <c r="A6" s="158"/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60" t="s">
        <v>51</v>
      </c>
    </row>
    <row r="7" spans="1:14" x14ac:dyDescent="0.2">
      <c r="A7" s="364" t="s">
        <v>34</v>
      </c>
      <c r="B7" s="365"/>
      <c r="C7" s="365"/>
      <c r="D7" s="365"/>
      <c r="E7" s="365"/>
      <c r="F7" s="365"/>
      <c r="G7" s="366" t="s">
        <v>38</v>
      </c>
      <c r="H7" s="367"/>
      <c r="I7" s="367"/>
      <c r="J7" s="367"/>
      <c r="K7" s="367"/>
      <c r="L7" s="368"/>
    </row>
    <row r="8" spans="1:14" ht="37.5" customHeight="1" thickBot="1" x14ac:dyDescent="0.25">
      <c r="A8" s="354" t="s">
        <v>52</v>
      </c>
      <c r="B8" s="355"/>
      <c r="C8" s="232" t="s">
        <v>117</v>
      </c>
      <c r="D8" s="232" t="s">
        <v>113</v>
      </c>
      <c r="E8" s="232" t="s">
        <v>58</v>
      </c>
      <c r="F8" s="232" t="s">
        <v>137</v>
      </c>
      <c r="G8" s="356" t="s">
        <v>52</v>
      </c>
      <c r="H8" s="357"/>
      <c r="I8" s="336" t="s">
        <v>117</v>
      </c>
      <c r="J8" s="337" t="s">
        <v>113</v>
      </c>
      <c r="K8" s="338" t="s">
        <v>58</v>
      </c>
      <c r="L8" s="233" t="s">
        <v>137</v>
      </c>
    </row>
    <row r="9" spans="1:14" ht="19.5" customHeight="1" x14ac:dyDescent="0.2">
      <c r="A9" s="187" t="s">
        <v>76</v>
      </c>
      <c r="B9" s="161" t="s">
        <v>77</v>
      </c>
      <c r="C9" s="195">
        <v>0</v>
      </c>
      <c r="D9" s="162">
        <v>0</v>
      </c>
      <c r="E9" s="344">
        <v>0</v>
      </c>
      <c r="F9" s="309">
        <v>0</v>
      </c>
      <c r="G9" s="163" t="s">
        <v>60</v>
      </c>
      <c r="H9" s="280" t="s">
        <v>35</v>
      </c>
      <c r="I9" s="310">
        <f>SUM('Kiadások(Műv.Ház 2020)'!C15/1000)</f>
        <v>9749</v>
      </c>
      <c r="J9" s="280">
        <f>SUM('Kiadások(Műv.Ház 2020)'!D15/1000)</f>
        <v>1621</v>
      </c>
      <c r="K9" s="340">
        <f>L9/I9*100</f>
        <v>116.62734639450201</v>
      </c>
      <c r="L9" s="339">
        <f>'Kiadások(Műv.Ház 2020)'!F15/1000</f>
        <v>11370</v>
      </c>
    </row>
    <row r="10" spans="1:14" ht="20.100000000000001" customHeight="1" x14ac:dyDescent="0.2">
      <c r="A10" s="187" t="s">
        <v>107</v>
      </c>
      <c r="B10" s="165" t="s">
        <v>131</v>
      </c>
      <c r="C10" s="196">
        <f>SUM('Bevételek(Műv.Ház 2020)'!C8/1000)</f>
        <v>30</v>
      </c>
      <c r="D10" s="196">
        <f>SUM('Bevételek(Műv.Ház 2020)'!D8/1000)</f>
        <v>170</v>
      </c>
      <c r="E10" s="341">
        <f t="shared" ref="E10:E15" si="0">F10/C10*100</f>
        <v>666.66666666666674</v>
      </c>
      <c r="F10" s="166">
        <f>SUM('Bevételek(Műv.Ház 2020)'!F8/1000)</f>
        <v>200</v>
      </c>
      <c r="G10" s="167" t="s">
        <v>53</v>
      </c>
      <c r="H10" s="164" t="s">
        <v>43</v>
      </c>
      <c r="I10" s="193">
        <f>SUM('Kiadások(Műv.Ház 2020)'!C18/1000)</f>
        <v>1530</v>
      </c>
      <c r="J10" s="171">
        <f>SUM('Kiadások(Műv.Ház 2020)'!D18/1000)</f>
        <v>-130</v>
      </c>
      <c r="K10" s="341">
        <f t="shared" ref="K10" si="1">L10/I10*100</f>
        <v>91.503267973856211</v>
      </c>
      <c r="L10" s="284">
        <f>'Kiadások(Műv.Ház 2020)'!F18/1000</f>
        <v>1400</v>
      </c>
      <c r="M10" s="31"/>
      <c r="N10" s="31"/>
    </row>
    <row r="11" spans="1:14" ht="20.100000000000001" customHeight="1" x14ac:dyDescent="0.2">
      <c r="A11" s="187" t="s">
        <v>62</v>
      </c>
      <c r="B11" s="165" t="s">
        <v>132</v>
      </c>
      <c r="C11" s="196">
        <f>SUM('Bevételek(Műv.Ház 2020)'!C9/1000)</f>
        <v>3</v>
      </c>
      <c r="D11" s="196">
        <f>SUM('Bevételek(Műv.Ház 2020)'!D9/1000)</f>
        <v>0</v>
      </c>
      <c r="E11" s="341">
        <f t="shared" si="0"/>
        <v>100</v>
      </c>
      <c r="F11" s="166">
        <f>SUM('Bevételek(Műv.Ház 2020)'!F9/1000)</f>
        <v>3</v>
      </c>
      <c r="G11" s="170" t="s">
        <v>54</v>
      </c>
      <c r="H11" s="171" t="s">
        <v>37</v>
      </c>
      <c r="I11" s="193">
        <f>SUM('Kiadások(Műv.Ház 2020)'!C30/1000)</f>
        <v>6109.518</v>
      </c>
      <c r="J11" s="193">
        <f>SUM('Kiadások(Műv.Ház 2020)'!D30/1000)</f>
        <v>-882.03300000000002</v>
      </c>
      <c r="K11" s="341">
        <f>L11/I11*100</f>
        <v>85.562969124569236</v>
      </c>
      <c r="L11" s="285">
        <f>'Kiadások(Műv.Ház 2020)'!F30/1000</f>
        <v>5227.4849999999997</v>
      </c>
      <c r="M11" s="31"/>
      <c r="N11" s="31"/>
    </row>
    <row r="12" spans="1:14" ht="18.75" customHeight="1" x14ac:dyDescent="0.25">
      <c r="A12" s="188" t="s">
        <v>56</v>
      </c>
      <c r="B12" s="168" t="s">
        <v>42</v>
      </c>
      <c r="C12" s="197">
        <f>SUM('Bevételek(Műv.Ház 2020)'!C12/1000)</f>
        <v>5518.31</v>
      </c>
      <c r="D12" s="197">
        <f>SUM('Bevételek(Műv.Ház 2020)'!D12/1000)</f>
        <v>135.905</v>
      </c>
      <c r="E12" s="341">
        <f t="shared" si="0"/>
        <v>102.46280111120979</v>
      </c>
      <c r="F12" s="169">
        <f>SUM('Bevételek(Műv.Ház 2020)'!F12/1000)</f>
        <v>5654.2150000000001</v>
      </c>
      <c r="G12" s="311"/>
      <c r="H12" s="308"/>
      <c r="I12" s="308"/>
      <c r="J12" s="308"/>
      <c r="K12" s="342"/>
      <c r="L12" s="312"/>
      <c r="M12" s="32"/>
      <c r="N12" s="32"/>
    </row>
    <row r="13" spans="1:14" ht="20.100000000000001" customHeight="1" thickBot="1" x14ac:dyDescent="0.3">
      <c r="A13" s="189" t="s">
        <v>56</v>
      </c>
      <c r="B13" s="172" t="s">
        <v>44</v>
      </c>
      <c r="C13" s="198">
        <f>SUM('Bevételek(Műv.Ház 2020)'!C13/1000)</f>
        <v>11824.2</v>
      </c>
      <c r="D13" s="198">
        <f>SUM('Bevételek(Műv.Ház 2020)'!D13/1000)</f>
        <v>297.40499999999997</v>
      </c>
      <c r="E13" s="341">
        <f t="shared" si="0"/>
        <v>102.51522301720199</v>
      </c>
      <c r="F13" s="173">
        <f>SUM('Bevételek(Műv.Ház 2020)'!F13/1000)</f>
        <v>12121.605</v>
      </c>
      <c r="G13" s="313"/>
      <c r="H13" s="314"/>
      <c r="I13" s="315"/>
      <c r="J13" s="307"/>
      <c r="K13" s="343"/>
      <c r="L13" s="316"/>
      <c r="M13" s="32"/>
      <c r="N13" s="32"/>
    </row>
    <row r="14" spans="1:14" ht="20.100000000000001" customHeight="1" thickBot="1" x14ac:dyDescent="0.25">
      <c r="A14" s="323"/>
      <c r="B14" s="324" t="s">
        <v>78</v>
      </c>
      <c r="C14" s="325">
        <f>SUM(C10:C13)</f>
        <v>17375.510000000002</v>
      </c>
      <c r="D14" s="325">
        <f t="shared" ref="D14" si="2">SUM(D10:D13)</f>
        <v>603.30999999999995</v>
      </c>
      <c r="E14" s="345">
        <f t="shared" si="0"/>
        <v>103.47218585238647</v>
      </c>
      <c r="F14" s="326">
        <f>SUM(F9:F13)</f>
        <v>17978.82</v>
      </c>
      <c r="G14" s="175"/>
      <c r="H14" s="176" t="s">
        <v>45</v>
      </c>
      <c r="I14" s="194">
        <f>SUM(I9:I13)</f>
        <v>17388.518</v>
      </c>
      <c r="J14" s="194">
        <f t="shared" ref="J14" si="3">SUM(J9:J13)</f>
        <v>608.96699999999998</v>
      </c>
      <c r="K14" s="177">
        <f>L14/I14*100</f>
        <v>103.50212134237087</v>
      </c>
      <c r="L14" s="174">
        <f>SUM(L9:L13)</f>
        <v>17997.485000000001</v>
      </c>
      <c r="M14" s="31"/>
      <c r="N14" s="31"/>
    </row>
    <row r="15" spans="1:14" ht="20.100000000000001" customHeight="1" x14ac:dyDescent="0.2">
      <c r="A15" s="327" t="s">
        <v>55</v>
      </c>
      <c r="B15" s="328" t="s">
        <v>46</v>
      </c>
      <c r="C15" s="329">
        <f>SUM('Bevételek(Műv.Ház 2020)'!C10/1000)</f>
        <v>13.007999999999999</v>
      </c>
      <c r="D15" s="329">
        <f>SUM('Bevételek(Műv.Ház 2020)'!D10/1000)</f>
        <v>259.65699999999998</v>
      </c>
      <c r="E15" s="345">
        <f t="shared" si="0"/>
        <v>2096.1331488314886</v>
      </c>
      <c r="F15" s="330">
        <f>SUM('Bevételek(Műv.Ház 2020)'!F10/1000)</f>
        <v>272.66500000000002</v>
      </c>
      <c r="G15" s="322" t="s">
        <v>133</v>
      </c>
      <c r="H15" s="280" t="s">
        <v>134</v>
      </c>
      <c r="I15" s="280">
        <v>0</v>
      </c>
      <c r="J15" s="280">
        <v>0</v>
      </c>
      <c r="K15" s="334">
        <v>0</v>
      </c>
      <c r="L15" s="317">
        <v>0</v>
      </c>
      <c r="M15" s="31"/>
      <c r="N15" s="31"/>
    </row>
    <row r="16" spans="1:14" ht="20.100000000000001" customHeight="1" thickBot="1" x14ac:dyDescent="0.25">
      <c r="A16" s="331"/>
      <c r="B16" s="332"/>
      <c r="C16" s="332"/>
      <c r="D16" s="332"/>
      <c r="E16" s="332"/>
      <c r="F16" s="333"/>
      <c r="G16" s="318" t="s">
        <v>108</v>
      </c>
      <c r="H16" s="314" t="s">
        <v>109</v>
      </c>
      <c r="I16" s="315">
        <f>SUM('Kiadások(Műv.Ház 2020)'!C33/1000)</f>
        <v>0</v>
      </c>
      <c r="J16" s="315">
        <f>SUM('Kiadások(Műv.Ház 2020)'!D33/1000)</f>
        <v>254</v>
      </c>
      <c r="K16" s="335">
        <v>0</v>
      </c>
      <c r="L16" s="316">
        <f>('Kiadások(Műv.Ház 2020)'!F32+'Kiadások(Műv.Ház 2020)'!F31)/1000</f>
        <v>254</v>
      </c>
      <c r="M16" s="31"/>
      <c r="N16" s="31"/>
    </row>
    <row r="17" spans="1:14" ht="21.75" customHeight="1" thickBot="1" x14ac:dyDescent="0.25">
      <c r="A17" s="358" t="s">
        <v>47</v>
      </c>
      <c r="B17" s="359"/>
      <c r="C17" s="319">
        <f>SUM(C14:C15)</f>
        <v>17388.518000000004</v>
      </c>
      <c r="D17" s="319">
        <f>SUM(D14:D15)</f>
        <v>862.96699999999987</v>
      </c>
      <c r="E17" s="320">
        <f>F17/C17*100</f>
        <v>104.96285537387371</v>
      </c>
      <c r="F17" s="321">
        <f>SUM(F14:F15)</f>
        <v>18251.485000000001</v>
      </c>
      <c r="G17" s="360" t="s">
        <v>47</v>
      </c>
      <c r="H17" s="361"/>
      <c r="I17" s="231">
        <f>SUM(I14:I16)</f>
        <v>17388.518</v>
      </c>
      <c r="J17" s="476">
        <f t="shared" ref="J17" si="4">SUM(J14:J16)</f>
        <v>862.96699999999998</v>
      </c>
      <c r="K17" s="179">
        <f>L17/I17*100</f>
        <v>104.96285537387374</v>
      </c>
      <c r="L17" s="178">
        <f>SUM(L14:L16)</f>
        <v>18251.485000000001</v>
      </c>
      <c r="M17" s="31"/>
      <c r="N17" s="31"/>
    </row>
    <row r="20" spans="1:14" ht="15.75" x14ac:dyDescent="0.25">
      <c r="D20" s="33"/>
      <c r="E20" s="33"/>
      <c r="F20" s="33"/>
    </row>
    <row r="21" spans="1:14" ht="15.75" x14ac:dyDescent="0.25">
      <c r="D21" s="33"/>
      <c r="E21" s="33"/>
      <c r="F21" s="33"/>
      <c r="I21" s="286"/>
    </row>
    <row r="22" spans="1:14" ht="15.75" x14ac:dyDescent="0.25">
      <c r="D22" s="34"/>
      <c r="E22" s="34"/>
      <c r="F22" s="34"/>
    </row>
    <row r="23" spans="1:14" ht="15.75" x14ac:dyDescent="0.25">
      <c r="D23" s="33"/>
      <c r="E23" s="33"/>
      <c r="F23" s="33"/>
    </row>
    <row r="24" spans="1:14" ht="15.75" x14ac:dyDescent="0.25">
      <c r="B24" s="35"/>
      <c r="C24" s="35"/>
      <c r="D24" s="36"/>
      <c r="E24" s="36"/>
      <c r="F24" s="36"/>
      <c r="G24" s="35"/>
      <c r="H24" s="35"/>
      <c r="I24" s="35"/>
    </row>
    <row r="25" spans="1:14" x14ac:dyDescent="0.2">
      <c r="B25" s="35"/>
      <c r="C25" s="35"/>
      <c r="D25" s="35"/>
      <c r="E25" s="35"/>
      <c r="F25" s="37"/>
      <c r="G25" s="35"/>
      <c r="H25" s="35"/>
      <c r="I25" s="35"/>
    </row>
    <row r="26" spans="1:14" x14ac:dyDescent="0.2">
      <c r="B26" s="35"/>
      <c r="C26" s="35"/>
      <c r="D26" s="35"/>
      <c r="E26" s="35"/>
      <c r="F26" s="37"/>
      <c r="G26" s="35"/>
      <c r="H26" s="35"/>
      <c r="I26" s="35"/>
    </row>
    <row r="27" spans="1:14" x14ac:dyDescent="0.2">
      <c r="B27" s="35"/>
      <c r="C27" s="35"/>
      <c r="D27" s="35"/>
      <c r="E27" s="35"/>
      <c r="F27" s="38"/>
      <c r="G27" s="35"/>
      <c r="H27" s="35"/>
      <c r="I27" s="35"/>
    </row>
    <row r="28" spans="1:14" x14ac:dyDescent="0.2">
      <c r="B28" s="35"/>
      <c r="C28" s="35"/>
      <c r="D28" s="35"/>
      <c r="E28" s="35"/>
      <c r="F28" s="35"/>
      <c r="G28" s="35"/>
      <c r="H28" s="35"/>
      <c r="I28" s="35"/>
      <c r="L28" s="286"/>
    </row>
  </sheetData>
  <sheetProtection algorithmName="SHA-512" hashValue="CubVQKUDuwwP/BT9SAwX3br+bRCHFcLnaugyrJnU699/BN2HWvM6gwGT3C3L6FVh1biY1UhWeBixmyRi1QUrkA==" saltValue="C4Ju5LI02L1S12uOA1sH3w==" spinCount="100000" sheet="1" objects="1" scenarios="1"/>
  <mergeCells count="10">
    <mergeCell ref="J1:L1"/>
    <mergeCell ref="A8:B8"/>
    <mergeCell ref="G8:H8"/>
    <mergeCell ref="A17:B17"/>
    <mergeCell ref="G17:H17"/>
    <mergeCell ref="B2:L2"/>
    <mergeCell ref="B3:L3"/>
    <mergeCell ref="B5:L5"/>
    <mergeCell ref="A7:F7"/>
    <mergeCell ref="G7:L7"/>
  </mergeCells>
  <phoneticPr fontId="6" type="noConversion"/>
  <pageMargins left="0.59055118110236227" right="0.59055118110236227" top="0.98425196850393704" bottom="0.59055118110236227" header="0.51181102362204722" footer="0.51181102362204722"/>
  <pageSetup paperSize="9" scale="94" orientation="landscape" r:id="rId1"/>
  <headerFooter alignWithMargins="0">
    <oddHeader>&amp;LKálmánfi Béla Művelődési Ház és Könyvtár&amp;RIII/1. számú melléklet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6"/>
  <sheetViews>
    <sheetView showGridLines="0" zoomScaleNormal="100" workbookViewId="0"/>
  </sheetViews>
  <sheetFormatPr defaultRowHeight="12.75" x14ac:dyDescent="0.2"/>
  <cols>
    <col min="1" max="1" width="12.28515625" customWidth="1"/>
    <col min="2" max="2" width="37.28515625" customWidth="1"/>
    <col min="3" max="3" width="12.85546875" customWidth="1"/>
    <col min="4" max="4" width="11.7109375" customWidth="1"/>
    <col min="5" max="5" width="11.42578125" customWidth="1"/>
    <col min="6" max="6" width="12.28515625" customWidth="1"/>
  </cols>
  <sheetData>
    <row r="1" spans="1:6" x14ac:dyDescent="0.2">
      <c r="E1" s="7"/>
      <c r="F1" s="7"/>
    </row>
    <row r="2" spans="1:6" x14ac:dyDescent="0.2">
      <c r="A2" s="373" t="s">
        <v>138</v>
      </c>
      <c r="B2" s="373"/>
      <c r="C2" s="373"/>
      <c r="D2" s="373"/>
      <c r="E2" s="373"/>
      <c r="F2" s="373"/>
    </row>
    <row r="3" spans="1:6" x14ac:dyDescent="0.2">
      <c r="A3" s="374" t="s">
        <v>116</v>
      </c>
      <c r="B3" s="374"/>
      <c r="C3" s="374"/>
      <c r="D3" s="374"/>
      <c r="E3" s="374"/>
      <c r="F3" s="374"/>
    </row>
    <row r="4" spans="1:6" x14ac:dyDescent="0.2">
      <c r="A4" s="88"/>
      <c r="B4" s="88"/>
      <c r="C4" s="88"/>
      <c r="D4" s="88"/>
      <c r="E4" s="88"/>
      <c r="F4" s="89" t="s">
        <v>49</v>
      </c>
    </row>
    <row r="5" spans="1:6" ht="24" customHeight="1" thickBot="1" x14ac:dyDescent="0.25">
      <c r="A5" s="375" t="s">
        <v>34</v>
      </c>
      <c r="B5" s="375"/>
      <c r="C5" s="375"/>
      <c r="D5" s="375"/>
      <c r="E5" s="375"/>
      <c r="F5" s="375"/>
    </row>
    <row r="6" spans="1:6" ht="18.75" customHeight="1" x14ac:dyDescent="0.2">
      <c r="A6" s="376" t="s">
        <v>0</v>
      </c>
      <c r="B6" s="378" t="s">
        <v>18</v>
      </c>
      <c r="C6" s="380">
        <v>2021</v>
      </c>
      <c r="D6" s="381"/>
      <c r="E6" s="382"/>
      <c r="F6" s="186">
        <v>2022</v>
      </c>
    </row>
    <row r="7" spans="1:6" ht="36.75" customHeight="1" thickBot="1" x14ac:dyDescent="0.25">
      <c r="A7" s="377"/>
      <c r="B7" s="379"/>
      <c r="C7" s="190" t="s">
        <v>59</v>
      </c>
      <c r="D7" s="190" t="s">
        <v>113</v>
      </c>
      <c r="E7" s="91" t="s">
        <v>58</v>
      </c>
      <c r="F7" s="92" t="s">
        <v>59</v>
      </c>
    </row>
    <row r="8" spans="1:6" ht="24.95" customHeight="1" x14ac:dyDescent="0.2">
      <c r="A8" s="107" t="s">
        <v>101</v>
      </c>
      <c r="B8" s="108" t="s">
        <v>102</v>
      </c>
      <c r="C8" s="109">
        <f>SUM('Bevételek COFOG'!C17)</f>
        <v>30000</v>
      </c>
      <c r="D8" s="109">
        <f>SUM(F8-C8)</f>
        <v>170000</v>
      </c>
      <c r="E8" s="96">
        <f>F8/C8*100</f>
        <v>666.66666666666674</v>
      </c>
      <c r="F8" s="110">
        <f>'Bevételek COFOG'!F17</f>
        <v>200000</v>
      </c>
    </row>
    <row r="9" spans="1:6" ht="24.95" customHeight="1" x14ac:dyDescent="0.2">
      <c r="A9" s="93" t="s">
        <v>62</v>
      </c>
      <c r="B9" s="94" t="s">
        <v>63</v>
      </c>
      <c r="C9" s="106">
        <f>SUM('Bevételek COFOG'!C18)</f>
        <v>3000</v>
      </c>
      <c r="D9" s="109">
        <f t="shared" ref="D9:D13" si="0">SUM(F9-C9)</f>
        <v>0</v>
      </c>
      <c r="E9" s="96">
        <f t="shared" ref="E9:E13" si="1">F9/C9*100</f>
        <v>100</v>
      </c>
      <c r="F9" s="111">
        <f>'Bevételek COFOG'!F18</f>
        <v>3000</v>
      </c>
    </row>
    <row r="10" spans="1:6" ht="24.95" customHeight="1" x14ac:dyDescent="0.2">
      <c r="A10" s="93" t="s">
        <v>2</v>
      </c>
      <c r="B10" s="94" t="s">
        <v>19</v>
      </c>
      <c r="C10" s="106">
        <f>SUM('Bevételek COFOG'!C9)</f>
        <v>13008</v>
      </c>
      <c r="D10" s="109">
        <f t="shared" si="0"/>
        <v>259657</v>
      </c>
      <c r="E10" s="96">
        <f t="shared" si="1"/>
        <v>2096.1331488314881</v>
      </c>
      <c r="F10" s="97">
        <f>'Bevételek COFOG'!F9</f>
        <v>272665</v>
      </c>
    </row>
    <row r="11" spans="1:6" ht="24.95" customHeight="1" x14ac:dyDescent="0.2">
      <c r="A11" s="369" t="s">
        <v>3</v>
      </c>
      <c r="B11" s="98" t="s">
        <v>20</v>
      </c>
      <c r="C11" s="199">
        <f>SUM(C12:C13)</f>
        <v>17342510</v>
      </c>
      <c r="D11" s="109">
        <f t="shared" si="0"/>
        <v>433310</v>
      </c>
      <c r="E11" s="96">
        <f t="shared" si="1"/>
        <v>102.49854259850505</v>
      </c>
      <c r="F11" s="99">
        <f>'Bevételek COFOG'!F10</f>
        <v>17775820</v>
      </c>
    </row>
    <row r="12" spans="1:6" ht="24.95" customHeight="1" x14ac:dyDescent="0.2">
      <c r="A12" s="370"/>
      <c r="B12" s="100" t="s">
        <v>57</v>
      </c>
      <c r="C12" s="200">
        <f>SUM('Bevételek COFOG'!C11)</f>
        <v>5518310</v>
      </c>
      <c r="D12" s="109">
        <f t="shared" si="0"/>
        <v>135905</v>
      </c>
      <c r="E12" s="96">
        <f t="shared" si="1"/>
        <v>102.46280111120979</v>
      </c>
      <c r="F12" s="101">
        <f>'Bevételek COFOG'!F11</f>
        <v>5654215</v>
      </c>
    </row>
    <row r="13" spans="1:6" ht="24.95" customHeight="1" thickBot="1" x14ac:dyDescent="0.25">
      <c r="A13" s="370"/>
      <c r="B13" s="103" t="s">
        <v>100</v>
      </c>
      <c r="C13" s="201">
        <f>SUM('Bevételek COFOG'!C12)</f>
        <v>11824200</v>
      </c>
      <c r="D13" s="109">
        <f t="shared" si="0"/>
        <v>297405</v>
      </c>
      <c r="E13" s="96">
        <f t="shared" si="1"/>
        <v>102.51522301720202</v>
      </c>
      <c r="F13" s="102">
        <f>'Bevételek COFOG'!F12</f>
        <v>12121605</v>
      </c>
    </row>
    <row r="14" spans="1:6" ht="26.25" customHeight="1" thickBot="1" x14ac:dyDescent="0.25">
      <c r="A14" s="371" t="s">
        <v>106</v>
      </c>
      <c r="B14" s="372"/>
      <c r="C14" s="202">
        <f>SUM(C8:C11)</f>
        <v>17388518</v>
      </c>
      <c r="D14" s="202">
        <f t="shared" ref="D14" si="2">SUM(D8:D11)</f>
        <v>862967</v>
      </c>
      <c r="E14" s="115">
        <f>F14/C14*100</f>
        <v>104.96285537387374</v>
      </c>
      <c r="F14" s="104">
        <f>SUM(F8:F11)</f>
        <v>18251485</v>
      </c>
    </row>
    <row r="15" spans="1:6" ht="24.95" customHeight="1" x14ac:dyDescent="0.2">
      <c r="A15" s="112"/>
      <c r="B15" s="112"/>
      <c r="C15" s="112"/>
      <c r="D15" s="113"/>
      <c r="E15" s="114"/>
      <c r="F15" s="113"/>
    </row>
    <row r="16" spans="1:6" x14ac:dyDescent="0.2">
      <c r="A16" s="51" t="s">
        <v>115</v>
      </c>
      <c r="B16" s="51"/>
      <c r="C16" s="237">
        <f>C14-'Bevételek COFOG'!C21</f>
        <v>0</v>
      </c>
      <c r="D16" s="237">
        <f>D14-'Bevételek COFOG'!D21</f>
        <v>0</v>
      </c>
      <c r="E16" s="237">
        <f>E14-'Bevételek COFOG'!E21</f>
        <v>0</v>
      </c>
      <c r="F16" s="237">
        <f>F14-'Bevételek COFOG'!F21</f>
        <v>0</v>
      </c>
    </row>
  </sheetData>
  <sheetProtection algorithmName="SHA-512" hashValue="c1dIx6St1PveqIeeSiU4gCq4KV94UEMyItfBUw6jX9LF7I2V09MXH9qaYHXi393eYDWYVSzzWjw2Ar9UC/378g==" saltValue="QerbAyttmtniN4pF3bE+Qw==" spinCount="100000" sheet="1" objects="1" scenarios="1"/>
  <mergeCells count="8">
    <mergeCell ref="A11:A13"/>
    <mergeCell ref="A14:B14"/>
    <mergeCell ref="A2:F2"/>
    <mergeCell ref="A3:F3"/>
    <mergeCell ref="A5:F5"/>
    <mergeCell ref="A6:A7"/>
    <mergeCell ref="B6:B7"/>
    <mergeCell ref="C6:E6"/>
  </mergeCells>
  <pageMargins left="0.98425196850393704" right="0.59055118110236227" top="0.59055118110236227" bottom="0.59055118110236227" header="0.51181102362204722" footer="0.51181102362204722"/>
  <pageSetup paperSize="9" scale="89" orientation="portrait" r:id="rId1"/>
  <headerFooter alignWithMargins="0">
    <oddHeader>&amp;LKálmánfi Béla Művelődési Ház és Könyvtár&amp;RIII/2. számú melléklet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"/>
  <sheetViews>
    <sheetView showGridLines="0" zoomScaleNormal="100" workbookViewId="0">
      <selection activeCell="A3" sqref="A3:F3"/>
    </sheetView>
  </sheetViews>
  <sheetFormatPr defaultRowHeight="12.75" x14ac:dyDescent="0.2"/>
  <cols>
    <col min="1" max="1" width="12.28515625" customWidth="1"/>
    <col min="2" max="2" width="37.28515625" customWidth="1"/>
    <col min="3" max="3" width="12.85546875" customWidth="1"/>
    <col min="4" max="4" width="11.7109375" customWidth="1"/>
    <col min="5" max="5" width="11.42578125" customWidth="1"/>
    <col min="6" max="6" width="12.28515625" customWidth="1"/>
  </cols>
  <sheetData>
    <row r="1" spans="1:6" x14ac:dyDescent="0.2">
      <c r="E1" s="7"/>
      <c r="F1" s="7"/>
    </row>
    <row r="2" spans="1:6" x14ac:dyDescent="0.2">
      <c r="A2" s="373" t="s">
        <v>138</v>
      </c>
      <c r="B2" s="373"/>
      <c r="C2" s="373"/>
      <c r="D2" s="373"/>
      <c r="E2" s="373"/>
      <c r="F2" s="373"/>
    </row>
    <row r="3" spans="1:6" x14ac:dyDescent="0.2">
      <c r="A3" s="374" t="s">
        <v>116</v>
      </c>
      <c r="B3" s="374"/>
      <c r="C3" s="374"/>
      <c r="D3" s="374"/>
      <c r="E3" s="374"/>
      <c r="F3" s="374"/>
    </row>
    <row r="4" spans="1:6" x14ac:dyDescent="0.2">
      <c r="A4" s="88"/>
      <c r="B4" s="88"/>
      <c r="C4" s="88"/>
      <c r="D4" s="88"/>
      <c r="E4" s="88"/>
      <c r="F4" s="89" t="s">
        <v>49</v>
      </c>
    </row>
    <row r="5" spans="1:6" ht="24" customHeight="1" thickBot="1" x14ac:dyDescent="0.25">
      <c r="A5" s="375" t="s">
        <v>99</v>
      </c>
      <c r="B5" s="375"/>
      <c r="C5" s="375"/>
      <c r="D5" s="375"/>
      <c r="E5" s="375"/>
      <c r="F5" s="375"/>
    </row>
    <row r="6" spans="1:6" ht="27" customHeight="1" x14ac:dyDescent="0.2">
      <c r="A6" s="383" t="s">
        <v>96</v>
      </c>
      <c r="B6" s="384"/>
      <c r="C6" s="384"/>
      <c r="D6" s="384"/>
      <c r="E6" s="384"/>
      <c r="F6" s="385"/>
    </row>
    <row r="7" spans="1:6" ht="18.75" customHeight="1" x14ac:dyDescent="0.2">
      <c r="A7" s="386" t="s">
        <v>0</v>
      </c>
      <c r="B7" s="387" t="s">
        <v>18</v>
      </c>
      <c r="C7" s="388">
        <v>2021</v>
      </c>
      <c r="D7" s="389"/>
      <c r="E7" s="390"/>
      <c r="F7" s="90">
        <v>2022</v>
      </c>
    </row>
    <row r="8" spans="1:6" ht="36.75" customHeight="1" thickBot="1" x14ac:dyDescent="0.25">
      <c r="A8" s="377"/>
      <c r="B8" s="379"/>
      <c r="C8" s="190" t="s">
        <v>59</v>
      </c>
      <c r="D8" s="190" t="s">
        <v>113</v>
      </c>
      <c r="E8" s="91" t="s">
        <v>58</v>
      </c>
      <c r="F8" s="92" t="s">
        <v>59</v>
      </c>
    </row>
    <row r="9" spans="1:6" ht="24.95" customHeight="1" x14ac:dyDescent="0.2">
      <c r="A9" s="93" t="s">
        <v>2</v>
      </c>
      <c r="B9" s="94" t="s">
        <v>19</v>
      </c>
      <c r="C9" s="106">
        <v>13008</v>
      </c>
      <c r="D9" s="95">
        <f>F9-C9</f>
        <v>259657</v>
      </c>
      <c r="E9" s="96">
        <f>F9/C9*100</f>
        <v>2096.1331488314881</v>
      </c>
      <c r="F9" s="97">
        <v>272665</v>
      </c>
    </row>
    <row r="10" spans="1:6" ht="24.95" customHeight="1" x14ac:dyDescent="0.2">
      <c r="A10" s="369" t="s">
        <v>3</v>
      </c>
      <c r="B10" s="98" t="s">
        <v>20</v>
      </c>
      <c r="C10" s="199">
        <v>17342510</v>
      </c>
      <c r="D10" s="95">
        <f t="shared" ref="D10:D12" si="0">F10-C10</f>
        <v>433310</v>
      </c>
      <c r="E10" s="96">
        <f t="shared" ref="E10:E12" si="1">F10/C10*100</f>
        <v>102.49854259850505</v>
      </c>
      <c r="F10" s="99">
        <f>F11+F12</f>
        <v>17775820</v>
      </c>
    </row>
    <row r="11" spans="1:6" ht="24.95" customHeight="1" x14ac:dyDescent="0.2">
      <c r="A11" s="370"/>
      <c r="B11" s="100" t="s">
        <v>57</v>
      </c>
      <c r="C11" s="200">
        <v>5518310</v>
      </c>
      <c r="D11" s="95">
        <f t="shared" si="0"/>
        <v>135905</v>
      </c>
      <c r="E11" s="96">
        <f t="shared" si="1"/>
        <v>102.46280111120979</v>
      </c>
      <c r="F11" s="101">
        <v>5654215</v>
      </c>
    </row>
    <row r="12" spans="1:6" ht="24.95" customHeight="1" thickBot="1" x14ac:dyDescent="0.25">
      <c r="A12" s="370"/>
      <c r="B12" s="103" t="s">
        <v>100</v>
      </c>
      <c r="C12" s="201">
        <v>11824200</v>
      </c>
      <c r="D12" s="95">
        <f t="shared" si="0"/>
        <v>297405</v>
      </c>
      <c r="E12" s="96">
        <f t="shared" si="1"/>
        <v>102.51522301720202</v>
      </c>
      <c r="F12" s="102">
        <v>12121605</v>
      </c>
    </row>
    <row r="13" spans="1:6" ht="26.25" customHeight="1" thickBot="1" x14ac:dyDescent="0.25">
      <c r="A13" s="371" t="s">
        <v>64</v>
      </c>
      <c r="B13" s="372"/>
      <c r="C13" s="202">
        <f>SUM(C9:C10)</f>
        <v>17355518</v>
      </c>
      <c r="D13" s="202">
        <f t="shared" ref="D13" si="2">SUM(D9:D10)</f>
        <v>692967</v>
      </c>
      <c r="E13" s="105">
        <f>F13/C13*100</f>
        <v>103.99277624557214</v>
      </c>
      <c r="F13" s="104">
        <f>SUM(F9:F10)</f>
        <v>18048485</v>
      </c>
    </row>
    <row r="14" spans="1:6" ht="26.25" customHeight="1" x14ac:dyDescent="0.2">
      <c r="A14" s="383" t="s">
        <v>97</v>
      </c>
      <c r="B14" s="384"/>
      <c r="C14" s="384"/>
      <c r="D14" s="384"/>
      <c r="E14" s="384"/>
      <c r="F14" s="385"/>
    </row>
    <row r="15" spans="1:6" ht="21.75" customHeight="1" x14ac:dyDescent="0.2">
      <c r="A15" s="386" t="s">
        <v>0</v>
      </c>
      <c r="B15" s="387" t="s">
        <v>18</v>
      </c>
      <c r="C15" s="388">
        <v>2021</v>
      </c>
      <c r="D15" s="389"/>
      <c r="E15" s="390"/>
      <c r="F15" s="90">
        <v>2022</v>
      </c>
    </row>
    <row r="16" spans="1:6" ht="36" customHeight="1" thickBot="1" x14ac:dyDescent="0.25">
      <c r="A16" s="377"/>
      <c r="B16" s="379"/>
      <c r="C16" s="222" t="s">
        <v>59</v>
      </c>
      <c r="D16" s="222" t="s">
        <v>113</v>
      </c>
      <c r="E16" s="222" t="s">
        <v>58</v>
      </c>
      <c r="F16" s="92" t="s">
        <v>59</v>
      </c>
    </row>
    <row r="17" spans="1:6" ht="24.95" customHeight="1" x14ac:dyDescent="0.2">
      <c r="A17" s="107" t="s">
        <v>101</v>
      </c>
      <c r="B17" s="108" t="s">
        <v>102</v>
      </c>
      <c r="C17" s="109">
        <v>30000</v>
      </c>
      <c r="D17" s="106">
        <f>F17-C17</f>
        <v>170000</v>
      </c>
      <c r="E17" s="96">
        <f>F17/C17*100</f>
        <v>666.66666666666674</v>
      </c>
      <c r="F17" s="110">
        <v>200000</v>
      </c>
    </row>
    <row r="18" spans="1:6" ht="24.95" customHeight="1" thickBot="1" x14ac:dyDescent="0.25">
      <c r="A18" s="93" t="s">
        <v>62</v>
      </c>
      <c r="B18" s="94" t="s">
        <v>63</v>
      </c>
      <c r="C18" s="106">
        <v>3000</v>
      </c>
      <c r="D18" s="106">
        <f>F18-C18</f>
        <v>0</v>
      </c>
      <c r="E18" s="96">
        <f>F18/C18*100</f>
        <v>100</v>
      </c>
      <c r="F18" s="111">
        <v>3000</v>
      </c>
    </row>
    <row r="19" spans="1:6" ht="24.95" customHeight="1" thickBot="1" x14ac:dyDescent="0.25">
      <c r="A19" s="371" t="s">
        <v>64</v>
      </c>
      <c r="B19" s="372"/>
      <c r="C19" s="202">
        <f>SUM(C17:C18)</f>
        <v>33000</v>
      </c>
      <c r="D19" s="202">
        <f t="shared" ref="D19" si="3">SUM(D17:D18)</f>
        <v>170000</v>
      </c>
      <c r="E19" s="105">
        <f>F19/C19*100</f>
        <v>615.15151515151513</v>
      </c>
      <c r="F19" s="104">
        <f>SUM(F17:F18)</f>
        <v>203000</v>
      </c>
    </row>
    <row r="20" spans="1:6" ht="24.95" customHeight="1" thickBot="1" x14ac:dyDescent="0.25">
      <c r="A20" s="112"/>
      <c r="B20" s="112"/>
      <c r="C20" s="112"/>
      <c r="D20" s="113"/>
      <c r="E20" s="114"/>
      <c r="F20" s="113"/>
    </row>
    <row r="21" spans="1:6" ht="26.25" customHeight="1" thickBot="1" x14ac:dyDescent="0.25">
      <c r="A21" s="371" t="s">
        <v>65</v>
      </c>
      <c r="B21" s="372"/>
      <c r="C21" s="104">
        <f>SUM(C13+C19)</f>
        <v>17388518</v>
      </c>
      <c r="D21" s="104">
        <f t="shared" ref="D21" si="4">SUM(D13+D19)</f>
        <v>862967</v>
      </c>
      <c r="E21" s="115">
        <f>F21/C21*100</f>
        <v>104.96285537387374</v>
      </c>
      <c r="F21" s="104">
        <f>F13+F19</f>
        <v>18251485</v>
      </c>
    </row>
    <row r="24" spans="1:6" x14ac:dyDescent="0.2">
      <c r="F24" s="52">
        <f>SUM(F21-'Kiadások COFOG szerint'!F58)</f>
        <v>0</v>
      </c>
    </row>
  </sheetData>
  <mergeCells count="15">
    <mergeCell ref="A21:B21"/>
    <mergeCell ref="A14:F14"/>
    <mergeCell ref="A15:A16"/>
    <mergeCell ref="B15:B16"/>
    <mergeCell ref="A19:B19"/>
    <mergeCell ref="C15:E15"/>
    <mergeCell ref="A2:F2"/>
    <mergeCell ref="A13:B13"/>
    <mergeCell ref="A3:F3"/>
    <mergeCell ref="A6:F6"/>
    <mergeCell ref="A7:A8"/>
    <mergeCell ref="B7:B8"/>
    <mergeCell ref="A10:A12"/>
    <mergeCell ref="A5:F5"/>
    <mergeCell ref="C7:E7"/>
  </mergeCells>
  <phoneticPr fontId="0" type="noConversion"/>
  <pageMargins left="1" right="1" top="1" bottom="1" header="0.5" footer="0.5"/>
  <pageSetup paperSize="9" scale="67" orientation="portrait" r:id="rId1"/>
  <headerFooter alignWithMargins="0">
    <oddHeader>&amp;LKálmánfy Béla Művelődési Ház&amp;RIII/2.a) számú melléklet</oddHeader>
    <oddFooter>&amp;LKészítette: FNZS&amp;C&amp;P/&amp;N&amp;R2020.01.hó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9"/>
  <sheetViews>
    <sheetView showGridLines="0" zoomScaleNormal="100" workbookViewId="0"/>
  </sheetViews>
  <sheetFormatPr defaultRowHeight="12.75" x14ac:dyDescent="0.2"/>
  <cols>
    <col min="1" max="1" width="12.28515625" customWidth="1"/>
    <col min="2" max="2" width="38.140625" customWidth="1"/>
    <col min="3" max="3" width="15.42578125" customWidth="1"/>
    <col min="4" max="4" width="13.140625" customWidth="1"/>
    <col min="5" max="5" width="9.7109375" customWidth="1"/>
    <col min="6" max="6" width="17" customWidth="1"/>
    <col min="7" max="8" width="10.140625" bestFit="1" customWidth="1"/>
  </cols>
  <sheetData>
    <row r="1" spans="1:8" x14ac:dyDescent="0.2">
      <c r="E1" s="7"/>
      <c r="F1" s="7"/>
    </row>
    <row r="2" spans="1:8" x14ac:dyDescent="0.2">
      <c r="A2" s="373" t="s">
        <v>138</v>
      </c>
      <c r="B2" s="373"/>
      <c r="C2" s="373"/>
      <c r="D2" s="373"/>
      <c r="E2" s="373"/>
      <c r="F2" s="373"/>
    </row>
    <row r="3" spans="1:8" x14ac:dyDescent="0.2">
      <c r="A3" s="374" t="s">
        <v>116</v>
      </c>
      <c r="B3" s="374"/>
      <c r="C3" s="374"/>
      <c r="D3" s="374"/>
      <c r="E3" s="374"/>
      <c r="F3" s="374"/>
    </row>
    <row r="4" spans="1:8" ht="13.5" thickBot="1" x14ac:dyDescent="0.25">
      <c r="F4" s="11" t="s">
        <v>49</v>
      </c>
    </row>
    <row r="5" spans="1:8" ht="21.75" customHeight="1" thickBot="1" x14ac:dyDescent="0.25">
      <c r="A5" s="396" t="s">
        <v>38</v>
      </c>
      <c r="B5" s="397"/>
      <c r="C5" s="397"/>
      <c r="D5" s="397"/>
      <c r="E5" s="397"/>
      <c r="F5" s="398"/>
    </row>
    <row r="6" spans="1:8" x14ac:dyDescent="0.2">
      <c r="A6" s="399" t="s">
        <v>0</v>
      </c>
      <c r="B6" s="401" t="s">
        <v>18</v>
      </c>
      <c r="C6" s="403">
        <v>2021</v>
      </c>
      <c r="D6" s="381"/>
      <c r="E6" s="382"/>
      <c r="F6" s="116">
        <v>2022</v>
      </c>
    </row>
    <row r="7" spans="1:8" ht="30.75" customHeight="1" thickBot="1" x14ac:dyDescent="0.25">
      <c r="A7" s="400"/>
      <c r="B7" s="402"/>
      <c r="C7" s="191" t="s">
        <v>59</v>
      </c>
      <c r="D7" s="191" t="s">
        <v>113</v>
      </c>
      <c r="E7" s="117" t="s">
        <v>58</v>
      </c>
      <c r="F7" s="118" t="s">
        <v>59</v>
      </c>
    </row>
    <row r="8" spans="1:8" ht="22.5" customHeight="1" x14ac:dyDescent="0.2">
      <c r="A8" s="119" t="s">
        <v>4</v>
      </c>
      <c r="B8" s="226" t="s">
        <v>21</v>
      </c>
      <c r="C8" s="228">
        <f>SUM('Kiadások COFOG szerint'!C30)</f>
        <v>7895000</v>
      </c>
      <c r="D8" s="121">
        <f t="shared" ref="D8:D14" si="0">F8-C8</f>
        <v>1885000</v>
      </c>
      <c r="E8" s="122">
        <f>F8/C8*100</f>
        <v>123.87587080430653</v>
      </c>
      <c r="F8" s="123">
        <f>'Kiadások COFOG szerint'!F30</f>
        <v>9780000</v>
      </c>
      <c r="G8" s="17"/>
    </row>
    <row r="9" spans="1:8" ht="22.5" customHeight="1" x14ac:dyDescent="0.2">
      <c r="A9" s="124" t="s">
        <v>66</v>
      </c>
      <c r="B9" s="227" t="s">
        <v>67</v>
      </c>
      <c r="C9" s="229">
        <f>SUM('Kiadások COFOG szerint'!C31)</f>
        <v>400000</v>
      </c>
      <c r="D9" s="121">
        <f t="shared" si="0"/>
        <v>0</v>
      </c>
      <c r="E9" s="122">
        <v>0</v>
      </c>
      <c r="F9" s="126">
        <f>'Kiadások COFOG szerint'!F31</f>
        <v>400000</v>
      </c>
    </row>
    <row r="10" spans="1:8" ht="22.5" customHeight="1" x14ac:dyDescent="0.2">
      <c r="A10" s="124" t="s">
        <v>5</v>
      </c>
      <c r="B10" s="227" t="s">
        <v>22</v>
      </c>
      <c r="C10" s="229">
        <f>SUM('Kiadások COFOG szerint'!C32)</f>
        <v>200000</v>
      </c>
      <c r="D10" s="121">
        <f t="shared" si="0"/>
        <v>-50000</v>
      </c>
      <c r="E10" s="122">
        <v>0</v>
      </c>
      <c r="F10" s="126">
        <f>'Kiadások COFOG szerint'!F32</f>
        <v>150000</v>
      </c>
      <c r="G10" s="17"/>
    </row>
    <row r="11" spans="1:8" ht="22.5" customHeight="1" x14ac:dyDescent="0.2">
      <c r="A11" s="124" t="s">
        <v>6</v>
      </c>
      <c r="B11" s="227" t="s">
        <v>23</v>
      </c>
      <c r="C11" s="229">
        <f>SUM('Kiadások COFOG szerint'!C33)</f>
        <v>24000</v>
      </c>
      <c r="D11" s="121">
        <f t="shared" si="0"/>
        <v>0</v>
      </c>
      <c r="E11" s="122">
        <f t="shared" ref="E11:E14" si="1">F11/C11*100</f>
        <v>100</v>
      </c>
      <c r="F11" s="126">
        <f>'Kiadások COFOG szerint'!F33</f>
        <v>24000</v>
      </c>
      <c r="G11" s="17"/>
    </row>
    <row r="12" spans="1:8" ht="22.5" customHeight="1" x14ac:dyDescent="0.2">
      <c r="A12" s="124" t="s">
        <v>7</v>
      </c>
      <c r="B12" s="227" t="s">
        <v>24</v>
      </c>
      <c r="C12" s="229">
        <f>SUM('Kiadások COFOG szerint'!C34)</f>
        <v>410000</v>
      </c>
      <c r="D12" s="121">
        <f t="shared" si="0"/>
        <v>-114000</v>
      </c>
      <c r="E12" s="122">
        <f t="shared" si="1"/>
        <v>72.195121951219505</v>
      </c>
      <c r="F12" s="126">
        <f>'Kiadások COFOG szerint'!F34</f>
        <v>296000</v>
      </c>
    </row>
    <row r="13" spans="1:8" ht="22.5" customHeight="1" x14ac:dyDescent="0.2">
      <c r="A13" s="127" t="s">
        <v>112</v>
      </c>
      <c r="B13" s="225" t="s">
        <v>111</v>
      </c>
      <c r="C13" s="153">
        <f>SUM('Kiadások COFOG szerint'!C35)</f>
        <v>0</v>
      </c>
      <c r="D13" s="121">
        <f t="shared" si="0"/>
        <v>0</v>
      </c>
      <c r="E13" s="122">
        <v>0</v>
      </c>
      <c r="F13" s="126">
        <f>'Kiadások COFOG szerint'!F35</f>
        <v>0</v>
      </c>
    </row>
    <row r="14" spans="1:8" ht="33" customHeight="1" thickBot="1" x14ac:dyDescent="0.25">
      <c r="A14" s="127" t="s">
        <v>8</v>
      </c>
      <c r="B14" s="128" t="s">
        <v>25</v>
      </c>
      <c r="C14" s="230">
        <f>SUM('Kiadások COFOG szerint'!C16+'Kiadások COFOG szerint'!C36)</f>
        <v>820000</v>
      </c>
      <c r="D14" s="121">
        <f t="shared" si="0"/>
        <v>-100000</v>
      </c>
      <c r="E14" s="122">
        <f t="shared" si="1"/>
        <v>87.804878048780495</v>
      </c>
      <c r="F14" s="126">
        <f>'Kiadások COFOG szerint'!F16+'Kiadások COFOG szerint'!F36</f>
        <v>720000</v>
      </c>
    </row>
    <row r="15" spans="1:8" ht="24" customHeight="1" thickBot="1" x14ac:dyDescent="0.25">
      <c r="A15" s="391" t="s">
        <v>35</v>
      </c>
      <c r="B15" s="392"/>
      <c r="C15" s="203">
        <f>SUM(C8:C14)</f>
        <v>9749000</v>
      </c>
      <c r="D15" s="203">
        <f t="shared" ref="D15" si="2">SUM(D8:D14)</f>
        <v>1621000</v>
      </c>
      <c r="E15" s="132">
        <f>F15/C15*100</f>
        <v>116.62734639450201</v>
      </c>
      <c r="F15" s="131">
        <f>SUM(F8:F14)</f>
        <v>11370000</v>
      </c>
      <c r="H15" s="52"/>
    </row>
    <row r="16" spans="1:8" ht="20.100000000000001" customHeight="1" x14ac:dyDescent="0.2">
      <c r="A16" s="119" t="s">
        <v>9</v>
      </c>
      <c r="B16" s="120" t="s">
        <v>26</v>
      </c>
      <c r="C16" s="121">
        <f>SUM('Kiadások COFOG szerint'!C18+'Kiadások COFOG szerint'!C38)</f>
        <v>1520000</v>
      </c>
      <c r="D16" s="121">
        <f>F16-C16</f>
        <v>-120000</v>
      </c>
      <c r="E16" s="122">
        <f>F16/C16*100</f>
        <v>92.10526315789474</v>
      </c>
      <c r="F16" s="123">
        <f>'Kiadások COFOG szerint'!F18+'Kiadások COFOG szerint'!F38</f>
        <v>1400000</v>
      </c>
      <c r="G16" s="17"/>
    </row>
    <row r="17" spans="1:10" ht="23.25" customHeight="1" thickBot="1" x14ac:dyDescent="0.25">
      <c r="A17" s="127" t="s">
        <v>10</v>
      </c>
      <c r="B17" s="129" t="s">
        <v>27</v>
      </c>
      <c r="C17" s="130">
        <f>SUM('Kiadások COFOG szerint'!C19+'Kiadások COFOG szerint'!C39)</f>
        <v>10000</v>
      </c>
      <c r="D17" s="121">
        <f>F17-C17</f>
        <v>-10000</v>
      </c>
      <c r="E17" s="122">
        <v>0</v>
      </c>
      <c r="F17" s="123">
        <f>'Kiadások COFOG szerint'!F39</f>
        <v>0</v>
      </c>
      <c r="G17" s="17"/>
    </row>
    <row r="18" spans="1:10" ht="24.95" customHeight="1" thickBot="1" x14ac:dyDescent="0.25">
      <c r="A18" s="393" t="s">
        <v>36</v>
      </c>
      <c r="B18" s="392"/>
      <c r="C18" s="203">
        <f>SUM(C16:C17)</f>
        <v>1530000</v>
      </c>
      <c r="D18" s="203">
        <f t="shared" ref="D18" si="3">SUM(D16:D17)</f>
        <v>-130000</v>
      </c>
      <c r="E18" s="132">
        <f t="shared" ref="E18:E24" si="4">F18/C18*100</f>
        <v>91.503267973856211</v>
      </c>
      <c r="F18" s="131">
        <f>SUM(F16:F17)</f>
        <v>1400000</v>
      </c>
    </row>
    <row r="19" spans="1:10" ht="20.100000000000001" customHeight="1" x14ac:dyDescent="0.2">
      <c r="A19" s="133" t="s">
        <v>11</v>
      </c>
      <c r="B19" s="134" t="s">
        <v>28</v>
      </c>
      <c r="C19" s="135">
        <f>SUM('Kiadások COFOG szerint'!C9+'Kiadások COFOG szerint'!C21+'Kiadások COFOG szerint'!C41)</f>
        <v>755000</v>
      </c>
      <c r="D19" s="146">
        <f t="shared" ref="D19:D29" si="5">SUM(F19-C19)</f>
        <v>0</v>
      </c>
      <c r="E19" s="141">
        <f t="shared" si="4"/>
        <v>100</v>
      </c>
      <c r="F19" s="136">
        <f>'Kiadások COFOG szerint'!F21+'Kiadások COFOG szerint'!F41+'Kiadások COFOG szerint'!F9</f>
        <v>755000</v>
      </c>
      <c r="G19" s="17"/>
    </row>
    <row r="20" spans="1:10" ht="20.100000000000001" customHeight="1" x14ac:dyDescent="0.2">
      <c r="A20" s="133" t="s">
        <v>12</v>
      </c>
      <c r="B20" s="137" t="s">
        <v>29</v>
      </c>
      <c r="C20" s="138">
        <f>SUM('Kiadások COFOG szerint'!C22+'Kiadások COFOG szerint'!C42)</f>
        <v>550000</v>
      </c>
      <c r="D20" s="146">
        <f t="shared" si="5"/>
        <v>-50000</v>
      </c>
      <c r="E20" s="141">
        <f t="shared" si="4"/>
        <v>90.909090909090907</v>
      </c>
      <c r="F20" s="139">
        <f>'Kiadások COFOG szerint'!F42+'Kiadások COFOG szerint'!F22</f>
        <v>500000</v>
      </c>
      <c r="G20" s="17"/>
    </row>
    <row r="21" spans="1:10" ht="20.100000000000001" customHeight="1" x14ac:dyDescent="0.2">
      <c r="A21" s="133" t="s">
        <v>69</v>
      </c>
      <c r="B21" s="125" t="s">
        <v>70</v>
      </c>
      <c r="C21" s="140">
        <f>SUM('Kiadások COFOG szerint'!C43)</f>
        <v>96000</v>
      </c>
      <c r="D21" s="146">
        <f t="shared" si="5"/>
        <v>-3000</v>
      </c>
      <c r="E21" s="141">
        <f t="shared" si="4"/>
        <v>96.875</v>
      </c>
      <c r="F21" s="126">
        <f>'Kiadások COFOG szerint'!F43</f>
        <v>93000</v>
      </c>
      <c r="G21" s="17"/>
    </row>
    <row r="22" spans="1:10" ht="20.100000000000001" customHeight="1" x14ac:dyDescent="0.2">
      <c r="A22" s="133" t="s">
        <v>75</v>
      </c>
      <c r="B22" s="142" t="s">
        <v>71</v>
      </c>
      <c r="C22" s="140">
        <f>SUM('Kiadások COFOG szerint'!C44)</f>
        <v>60000</v>
      </c>
      <c r="D22" s="146">
        <f t="shared" si="5"/>
        <v>0</v>
      </c>
      <c r="E22" s="141">
        <f t="shared" si="4"/>
        <v>100</v>
      </c>
      <c r="F22" s="126">
        <f>'Kiadások COFOG szerint'!F44</f>
        <v>60000</v>
      </c>
      <c r="G22" s="17"/>
    </row>
    <row r="23" spans="1:10" ht="20.100000000000001" customHeight="1" x14ac:dyDescent="0.2">
      <c r="A23" s="133" t="s">
        <v>84</v>
      </c>
      <c r="B23" s="142" t="s">
        <v>103</v>
      </c>
      <c r="C23" s="140">
        <f>SUM('Kiadások COFOG szerint'!C45)</f>
        <v>2140000</v>
      </c>
      <c r="D23" s="146">
        <f t="shared" si="5"/>
        <v>-240000</v>
      </c>
      <c r="E23" s="141">
        <f t="shared" si="4"/>
        <v>88.785046728971963</v>
      </c>
      <c r="F23" s="126">
        <f>SUM('Kiadások COFOG szerint'!F45)</f>
        <v>1900000</v>
      </c>
      <c r="G23" s="17"/>
    </row>
    <row r="24" spans="1:10" ht="20.100000000000001" customHeight="1" x14ac:dyDescent="0.2">
      <c r="A24" s="133" t="s">
        <v>82</v>
      </c>
      <c r="B24" s="142" t="s">
        <v>104</v>
      </c>
      <c r="C24" s="140">
        <f>SUM('Kiadások COFOG szerint'!C46)</f>
        <v>500000</v>
      </c>
      <c r="D24" s="146">
        <f t="shared" si="5"/>
        <v>-450000</v>
      </c>
      <c r="E24" s="141">
        <f t="shared" si="4"/>
        <v>10</v>
      </c>
      <c r="F24" s="126">
        <f>'Kiadások COFOG szerint'!F46+'Kiadások COFOG szerint'!F23</f>
        <v>50000</v>
      </c>
      <c r="G24" s="17"/>
    </row>
    <row r="25" spans="1:10" ht="20.100000000000001" customHeight="1" x14ac:dyDescent="0.2">
      <c r="A25" s="133" t="s">
        <v>128</v>
      </c>
      <c r="B25" s="142" t="s">
        <v>130</v>
      </c>
      <c r="C25" s="140">
        <f>SUM('Kiadások COFOG szerint'!C47)</f>
        <v>0</v>
      </c>
      <c r="D25" s="146">
        <f t="shared" si="5"/>
        <v>0</v>
      </c>
      <c r="E25" s="141"/>
      <c r="F25" s="126">
        <f>SUM('Kiadások COFOG szerint'!F47)</f>
        <v>0</v>
      </c>
      <c r="G25" s="17"/>
    </row>
    <row r="26" spans="1:10" ht="20.100000000000001" customHeight="1" x14ac:dyDescent="0.2">
      <c r="A26" s="143" t="s">
        <v>14</v>
      </c>
      <c r="B26" s="142" t="s">
        <v>30</v>
      </c>
      <c r="C26" s="140">
        <f>SUM('Kiadások COFOG szerint'!C48)</f>
        <v>888425</v>
      </c>
      <c r="D26" s="146">
        <f t="shared" si="5"/>
        <v>-88425</v>
      </c>
      <c r="E26" s="141">
        <f>F26/C26*100</f>
        <v>90.04699327461519</v>
      </c>
      <c r="F26" s="126">
        <f>'Kiadások COFOG szerint'!F48</f>
        <v>800000</v>
      </c>
      <c r="G26" s="17"/>
      <c r="J26" s="17"/>
    </row>
    <row r="27" spans="1:10" ht="20.100000000000001" customHeight="1" x14ac:dyDescent="0.2">
      <c r="A27" s="182" t="s">
        <v>15</v>
      </c>
      <c r="B27" s="142" t="s">
        <v>31</v>
      </c>
      <c r="C27" s="140">
        <f>SUM('Kiadások COFOG szerint'!C49)</f>
        <v>100000</v>
      </c>
      <c r="D27" s="146">
        <f t="shared" si="5"/>
        <v>0</v>
      </c>
      <c r="E27" s="141">
        <v>0</v>
      </c>
      <c r="F27" s="126">
        <f>'Kiadások COFOG szerint'!F49</f>
        <v>100000</v>
      </c>
      <c r="G27" s="17"/>
      <c r="J27" s="17"/>
    </row>
    <row r="28" spans="1:10" ht="25.5" customHeight="1" x14ac:dyDescent="0.2">
      <c r="A28" s="144" t="s">
        <v>16</v>
      </c>
      <c r="B28" s="125" t="s">
        <v>32</v>
      </c>
      <c r="C28" s="140">
        <f>SUM('Kiadások COFOG szerint'!C11+'Kiadások COFOG szerint'!C24+'Kiadások COFOG szerint'!C50)</f>
        <v>1015093</v>
      </c>
      <c r="D28" s="146">
        <f t="shared" si="5"/>
        <v>-50608</v>
      </c>
      <c r="E28" s="141">
        <f>F28/C28*100</f>
        <v>95.014446952151175</v>
      </c>
      <c r="F28" s="126">
        <f>'Kiadások COFOG szerint'!F50+'Kiadások COFOG szerint'!F11+'Kiadások COFOG szerint'!F24</f>
        <v>964485</v>
      </c>
      <c r="G28" s="17"/>
      <c r="J28" s="17"/>
    </row>
    <row r="29" spans="1:10" ht="20.100000000000001" customHeight="1" thickBot="1" x14ac:dyDescent="0.25">
      <c r="A29" s="145" t="s">
        <v>17</v>
      </c>
      <c r="B29" s="129" t="s">
        <v>33</v>
      </c>
      <c r="C29" s="146">
        <f>SUM('Kiadások COFOG szerint'!C51)</f>
        <v>5000</v>
      </c>
      <c r="D29" s="146">
        <f t="shared" si="5"/>
        <v>0</v>
      </c>
      <c r="E29" s="141">
        <v>0</v>
      </c>
      <c r="F29" s="147">
        <f>'Kiadások COFOG szerint'!F51</f>
        <v>5000</v>
      </c>
      <c r="G29" s="17"/>
      <c r="J29" s="17"/>
    </row>
    <row r="30" spans="1:10" ht="24.95" customHeight="1" thickBot="1" x14ac:dyDescent="0.25">
      <c r="A30" s="391" t="s">
        <v>37</v>
      </c>
      <c r="B30" s="392"/>
      <c r="C30" s="203">
        <f>SUM(C19:C29)</f>
        <v>6109518</v>
      </c>
      <c r="D30" s="203">
        <f t="shared" ref="D30" si="6">SUM(D19:D29)</f>
        <v>-882033</v>
      </c>
      <c r="E30" s="148">
        <f>F30/C30*100</f>
        <v>85.562969124569236</v>
      </c>
      <c r="F30" s="131">
        <f>SUM(F19:F29)</f>
        <v>5227485</v>
      </c>
      <c r="J30" s="17"/>
    </row>
    <row r="31" spans="1:10" ht="24.95" customHeight="1" x14ac:dyDescent="0.2">
      <c r="A31" s="151" t="s">
        <v>91</v>
      </c>
      <c r="B31" s="152" t="s">
        <v>92</v>
      </c>
      <c r="C31" s="228">
        <f>SUM('Kiadások COFOG szerint'!C53)</f>
        <v>0</v>
      </c>
      <c r="D31" s="228">
        <f>SUM(F31-C31)</f>
        <v>200000</v>
      </c>
      <c r="E31" s="185">
        <v>0</v>
      </c>
      <c r="F31" s="154">
        <f>'Kiadások COFOG szerint'!F53</f>
        <v>200000</v>
      </c>
      <c r="J31" s="17"/>
    </row>
    <row r="32" spans="1:10" ht="24.95" customHeight="1" thickBot="1" x14ac:dyDescent="0.25">
      <c r="A32" s="155" t="s">
        <v>93</v>
      </c>
      <c r="B32" s="156" t="s">
        <v>95</v>
      </c>
      <c r="C32" s="234">
        <f>SUM('Kiadások COFOG szerint'!C54)</f>
        <v>0</v>
      </c>
      <c r="D32" s="229">
        <f>SUM(F32-C32)</f>
        <v>54000</v>
      </c>
      <c r="E32" s="184">
        <v>0</v>
      </c>
      <c r="F32" s="157">
        <f>'Kiadások COFOG szerint'!F54</f>
        <v>54000</v>
      </c>
      <c r="J32" s="17"/>
    </row>
    <row r="33" spans="1:10" ht="24.95" customHeight="1" thickBot="1" x14ac:dyDescent="0.25">
      <c r="A33" s="391" t="s">
        <v>105</v>
      </c>
      <c r="B33" s="392"/>
      <c r="C33" s="203">
        <f>SUM(C31:C32)</f>
        <v>0</v>
      </c>
      <c r="D33" s="203">
        <f t="shared" ref="D33" si="7">SUM(D31:D32)</f>
        <v>254000</v>
      </c>
      <c r="E33" s="148">
        <v>0</v>
      </c>
      <c r="F33" s="131">
        <f>SUM(F31:F32)</f>
        <v>254000</v>
      </c>
      <c r="J33" s="17"/>
    </row>
    <row r="34" spans="1:10" ht="21.75" customHeight="1" thickBot="1" x14ac:dyDescent="0.25">
      <c r="A34" s="394" t="s">
        <v>1</v>
      </c>
      <c r="B34" s="395"/>
      <c r="C34" s="204">
        <f>SUM(C15+C18+C30+C33)</f>
        <v>17388518</v>
      </c>
      <c r="D34" s="204">
        <f t="shared" ref="D34" si="8">SUM(D15+D18+D30+D33)</f>
        <v>862967</v>
      </c>
      <c r="E34" s="150">
        <f>F34/C34*100</f>
        <v>104.96285537387374</v>
      </c>
      <c r="F34" s="149">
        <f>F15+F18+F30+F33</f>
        <v>18251485</v>
      </c>
      <c r="G34" s="19"/>
      <c r="J34" s="17"/>
    </row>
    <row r="35" spans="1:10" x14ac:dyDescent="0.2">
      <c r="A35" s="1"/>
      <c r="J35" s="17"/>
    </row>
    <row r="36" spans="1:10" x14ac:dyDescent="0.2">
      <c r="A36" s="236" t="s">
        <v>114</v>
      </c>
      <c r="B36" s="51"/>
      <c r="C36" s="237">
        <f>C34-'Kiadások COFOG szerint'!C58</f>
        <v>0</v>
      </c>
      <c r="D36" s="237">
        <f>D34-'Kiadások COFOG szerint'!D58</f>
        <v>0</v>
      </c>
      <c r="E36" s="237">
        <f>E34-'Kiadások COFOG szerint'!E58</f>
        <v>0</v>
      </c>
      <c r="F36" s="237">
        <f>F34-'Kiadások COFOG szerint'!F58</f>
        <v>0</v>
      </c>
      <c r="J36" s="17"/>
    </row>
    <row r="37" spans="1:10" x14ac:dyDescent="0.2">
      <c r="A37" s="1"/>
      <c r="J37" s="17"/>
    </row>
    <row r="38" spans="1:10" x14ac:dyDescent="0.2">
      <c r="A38" s="1"/>
      <c r="J38" s="17"/>
    </row>
    <row r="39" spans="1:10" x14ac:dyDescent="0.2">
      <c r="A39" s="1"/>
      <c r="J39" s="17"/>
    </row>
    <row r="40" spans="1:10" x14ac:dyDescent="0.2">
      <c r="A40" s="1"/>
      <c r="J40" s="17"/>
    </row>
    <row r="41" spans="1:10" x14ac:dyDescent="0.2">
      <c r="A41" s="1"/>
      <c r="J41" s="17"/>
    </row>
    <row r="42" spans="1:10" x14ac:dyDescent="0.2">
      <c r="J42" s="17"/>
    </row>
    <row r="43" spans="1:10" x14ac:dyDescent="0.2">
      <c r="J43" s="18"/>
    </row>
    <row r="44" spans="1:10" x14ac:dyDescent="0.2">
      <c r="J44" s="18"/>
    </row>
    <row r="45" spans="1:10" x14ac:dyDescent="0.2">
      <c r="J45" s="18"/>
    </row>
    <row r="46" spans="1:10" x14ac:dyDescent="0.2">
      <c r="J46" s="18"/>
    </row>
    <row r="47" spans="1:10" x14ac:dyDescent="0.2">
      <c r="J47" s="18"/>
    </row>
    <row r="48" spans="1:10" x14ac:dyDescent="0.2">
      <c r="J48" s="18"/>
    </row>
    <row r="49" spans="10:10" x14ac:dyDescent="0.2">
      <c r="J49" s="18"/>
    </row>
  </sheetData>
  <sheetProtection algorithmName="SHA-512" hashValue="bdBxjWglizkCRfB0qhA6hXih8eTt0rr2+E4+w31JkUX+yTFdpMqfpG0hJx9oE4rCTc9qpMp5EEEO2v497Brq2w==" saltValue="Q/OccMx14FYgX2pLUpYTfA==" spinCount="100000" sheet="1" objects="1" scenarios="1"/>
  <mergeCells count="11">
    <mergeCell ref="A15:B15"/>
    <mergeCell ref="A18:B18"/>
    <mergeCell ref="A30:B30"/>
    <mergeCell ref="A34:B34"/>
    <mergeCell ref="A2:F2"/>
    <mergeCell ref="A3:F3"/>
    <mergeCell ref="A5:F5"/>
    <mergeCell ref="A6:A7"/>
    <mergeCell ref="B6:B7"/>
    <mergeCell ref="A33:B33"/>
    <mergeCell ref="C6:E6"/>
  </mergeCells>
  <phoneticPr fontId="0" type="noConversion"/>
  <pageMargins left="0.98425196850393704" right="0.59055118110236227" top="0.59055118110236227" bottom="0.59055118110236227" header="0.51181102362204722" footer="0.51181102362204722"/>
  <pageSetup paperSize="9" scale="82" orientation="portrait" r:id="rId1"/>
  <headerFooter alignWithMargins="0">
    <oddHeader>&amp;LKálmánfi Béla Művelődési Ház és Könyvtár&amp;RIII/3. számú melléklet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60"/>
  <sheetViews>
    <sheetView topLeftCell="A10" zoomScaleNormal="100" workbookViewId="0">
      <selection activeCell="K45" sqref="K45"/>
    </sheetView>
  </sheetViews>
  <sheetFormatPr defaultRowHeight="12.75" x14ac:dyDescent="0.2"/>
  <cols>
    <col min="1" max="1" width="11.5703125" customWidth="1"/>
    <col min="2" max="2" width="39.140625" customWidth="1"/>
    <col min="3" max="3" width="13.28515625" customWidth="1"/>
    <col min="4" max="4" width="11.42578125" customWidth="1"/>
    <col min="5" max="5" width="9.85546875" customWidth="1"/>
    <col min="6" max="6" width="17.42578125" customWidth="1"/>
    <col min="7" max="7" width="11.42578125" bestFit="1" customWidth="1"/>
    <col min="8" max="8" width="12.42578125" style="51" bestFit="1" customWidth="1"/>
    <col min="9" max="9" width="11.42578125" style="51" bestFit="1" customWidth="1"/>
    <col min="10" max="11" width="15.28515625" style="51" bestFit="1" customWidth="1"/>
    <col min="12" max="12" width="13.7109375" style="51" bestFit="1" customWidth="1"/>
    <col min="13" max="13" width="12.5703125" bestFit="1" customWidth="1"/>
    <col min="14" max="14" width="15.28515625" bestFit="1" customWidth="1"/>
  </cols>
  <sheetData>
    <row r="1" spans="1:16" x14ac:dyDescent="0.2">
      <c r="D1" s="353"/>
      <c r="E1" s="353"/>
      <c r="F1" s="353"/>
    </row>
    <row r="2" spans="1:16" x14ac:dyDescent="0.2">
      <c r="A2" s="373" t="s">
        <v>138</v>
      </c>
      <c r="B2" s="373"/>
      <c r="C2" s="373"/>
      <c r="D2" s="373"/>
      <c r="E2" s="373"/>
      <c r="F2" s="373"/>
    </row>
    <row r="3" spans="1:16" x14ac:dyDescent="0.2">
      <c r="A3" s="374" t="s">
        <v>116</v>
      </c>
      <c r="B3" s="374"/>
      <c r="C3" s="374"/>
      <c r="D3" s="374"/>
      <c r="E3" s="374"/>
      <c r="F3" s="374"/>
    </row>
    <row r="4" spans="1:16" x14ac:dyDescent="0.2">
      <c r="F4" s="11" t="s">
        <v>49</v>
      </c>
    </row>
    <row r="5" spans="1:16" ht="21.95" customHeight="1" thickBot="1" x14ac:dyDescent="0.25">
      <c r="A5" s="417" t="s">
        <v>41</v>
      </c>
      <c r="B5" s="417"/>
      <c r="C5" s="417"/>
      <c r="D5" s="417"/>
      <c r="E5" s="417"/>
      <c r="F5" s="417"/>
      <c r="H5" s="74"/>
      <c r="I5" s="74"/>
      <c r="J5" s="75"/>
      <c r="K5" s="75"/>
      <c r="L5" s="75"/>
      <c r="M5" s="8"/>
      <c r="N5" s="8"/>
      <c r="O5" s="8"/>
      <c r="P5" s="8"/>
    </row>
    <row r="6" spans="1:16" ht="21.95" customHeight="1" x14ac:dyDescent="0.2">
      <c r="A6" s="404" t="s">
        <v>79</v>
      </c>
      <c r="B6" s="405"/>
      <c r="C6" s="405"/>
      <c r="D6" s="405"/>
      <c r="E6" s="405"/>
      <c r="F6" s="406"/>
      <c r="H6" s="76"/>
      <c r="I6" s="74"/>
      <c r="J6" s="74"/>
      <c r="K6" s="74"/>
      <c r="L6" s="74"/>
      <c r="M6" s="8"/>
      <c r="N6" s="8"/>
      <c r="O6" s="8"/>
      <c r="P6" s="8"/>
    </row>
    <row r="7" spans="1:16" ht="18.75" customHeight="1" x14ac:dyDescent="0.2">
      <c r="A7" s="407" t="s">
        <v>0</v>
      </c>
      <c r="B7" s="418" t="s">
        <v>39</v>
      </c>
      <c r="C7" s="411">
        <v>2021</v>
      </c>
      <c r="D7" s="412"/>
      <c r="E7" s="413"/>
      <c r="F7" s="20">
        <v>2022</v>
      </c>
      <c r="H7" s="74"/>
      <c r="I7" s="74"/>
      <c r="J7" s="74"/>
      <c r="K7" s="74"/>
      <c r="L7" s="74"/>
      <c r="M7" s="8"/>
      <c r="N7" s="8"/>
      <c r="O7" s="8"/>
      <c r="P7" s="8"/>
    </row>
    <row r="8" spans="1:16" ht="25.5" customHeight="1" thickBot="1" x14ac:dyDescent="0.25">
      <c r="A8" s="408"/>
      <c r="B8" s="419"/>
      <c r="C8" s="192" t="s">
        <v>59</v>
      </c>
      <c r="D8" s="192" t="s">
        <v>113</v>
      </c>
      <c r="E8" s="39" t="s">
        <v>58</v>
      </c>
      <c r="F8" s="21" t="s">
        <v>59</v>
      </c>
    </row>
    <row r="9" spans="1:16" ht="21.95" customHeight="1" x14ac:dyDescent="0.2">
      <c r="A9" s="65" t="s">
        <v>11</v>
      </c>
      <c r="B9" s="40" t="s">
        <v>28</v>
      </c>
      <c r="C9" s="206">
        <v>555000</v>
      </c>
      <c r="D9" s="12">
        <f>F9-C9</f>
        <v>0</v>
      </c>
      <c r="E9" s="58">
        <v>0</v>
      </c>
      <c r="F9" s="13">
        <f>SUM('Részletes cofogos'!H8)</f>
        <v>555000</v>
      </c>
    </row>
    <row r="10" spans="1:16" ht="21.95" customHeight="1" x14ac:dyDescent="0.2">
      <c r="A10" s="3" t="s">
        <v>14</v>
      </c>
      <c r="B10" s="40" t="s">
        <v>30</v>
      </c>
      <c r="C10" s="206">
        <v>0</v>
      </c>
      <c r="D10" s="12">
        <f>F10-C10</f>
        <v>0</v>
      </c>
      <c r="E10" s="58"/>
      <c r="F10" s="13">
        <v>0</v>
      </c>
      <c r="G10" s="51"/>
    </row>
    <row r="11" spans="1:16" ht="21.95" customHeight="1" thickBot="1" x14ac:dyDescent="0.25">
      <c r="A11" s="3" t="s">
        <v>16</v>
      </c>
      <c r="B11" s="59" t="s">
        <v>32</v>
      </c>
      <c r="C11" s="207">
        <v>53500</v>
      </c>
      <c r="D11" s="12">
        <f>F11-C11</f>
        <v>-13650</v>
      </c>
      <c r="E11" s="53">
        <v>0</v>
      </c>
      <c r="F11" s="61">
        <f>SUM('Részletes cofogos'!H12)</f>
        <v>39850</v>
      </c>
      <c r="H11" s="77"/>
      <c r="I11" s="77"/>
    </row>
    <row r="12" spans="1:16" ht="21.95" customHeight="1" thickBot="1" x14ac:dyDescent="0.25">
      <c r="A12" s="414" t="s">
        <v>40</v>
      </c>
      <c r="B12" s="415"/>
      <c r="C12" s="208">
        <f>SUM(C9:C11)</f>
        <v>608500</v>
      </c>
      <c r="D12" s="29">
        <f t="shared" ref="D12" si="0">SUM(D9:D11)</f>
        <v>-13650</v>
      </c>
      <c r="E12" s="49">
        <f>F12/C12*100</f>
        <v>97.756778964667205</v>
      </c>
      <c r="F12" s="29">
        <f>SUM(F9:F11)</f>
        <v>594850</v>
      </c>
      <c r="H12" s="78"/>
    </row>
    <row r="13" spans="1:16" ht="26.25" customHeight="1" thickBot="1" x14ac:dyDescent="0.25">
      <c r="A13" s="422" t="s">
        <v>80</v>
      </c>
      <c r="B13" s="423"/>
      <c r="C13" s="423"/>
      <c r="D13" s="423"/>
      <c r="E13" s="423"/>
      <c r="F13" s="424"/>
      <c r="G13" s="6"/>
    </row>
    <row r="14" spans="1:16" ht="24.95" customHeight="1" x14ac:dyDescent="0.2">
      <c r="A14" s="420" t="s">
        <v>0</v>
      </c>
      <c r="B14" s="421" t="s">
        <v>39</v>
      </c>
      <c r="C14" s="411">
        <v>2021</v>
      </c>
      <c r="D14" s="412"/>
      <c r="E14" s="413"/>
      <c r="F14" s="20">
        <v>2022</v>
      </c>
    </row>
    <row r="15" spans="1:16" ht="24.95" customHeight="1" thickBot="1" x14ac:dyDescent="0.25">
      <c r="A15" s="408"/>
      <c r="B15" s="419"/>
      <c r="C15" s="223" t="s">
        <v>59</v>
      </c>
      <c r="D15" s="223" t="s">
        <v>113</v>
      </c>
      <c r="E15" s="223" t="s">
        <v>58</v>
      </c>
      <c r="F15" s="21" t="s">
        <v>59</v>
      </c>
    </row>
    <row r="16" spans="1:16" ht="21.95" customHeight="1" thickBot="1" x14ac:dyDescent="0.25">
      <c r="A16" s="46" t="s">
        <v>8</v>
      </c>
      <c r="B16" s="2" t="s">
        <v>25</v>
      </c>
      <c r="C16" s="209">
        <v>720000</v>
      </c>
      <c r="D16" s="16">
        <f>F16-C16</f>
        <v>0</v>
      </c>
      <c r="E16" s="47">
        <f>F16/C16*100</f>
        <v>100</v>
      </c>
      <c r="F16" s="13">
        <f>SUM('Részletes cofogos'!H19)</f>
        <v>720000</v>
      </c>
      <c r="H16" s="51" t="s">
        <v>81</v>
      </c>
    </row>
    <row r="17" spans="1:6" ht="21.95" customHeight="1" thickBot="1" x14ac:dyDescent="0.25">
      <c r="A17" s="409" t="s">
        <v>35</v>
      </c>
      <c r="B17" s="416"/>
      <c r="C17" s="214">
        <v>720000</v>
      </c>
      <c r="D17" s="64">
        <f>SUM(D16:D16)</f>
        <v>0</v>
      </c>
      <c r="E17" s="56">
        <f>F17/C17*100</f>
        <v>100</v>
      </c>
      <c r="F17" s="57">
        <f>SUM(F16:F16)</f>
        <v>720000</v>
      </c>
    </row>
    <row r="18" spans="1:6" ht="21.95" customHeight="1" x14ac:dyDescent="0.2">
      <c r="A18" s="69" t="s">
        <v>72</v>
      </c>
      <c r="B18" s="67" t="s">
        <v>26</v>
      </c>
      <c r="C18" s="210">
        <v>120000</v>
      </c>
      <c r="D18" s="70">
        <f>F18-C18</f>
        <v>-120000</v>
      </c>
      <c r="E18" s="71">
        <f>F18/C18*100</f>
        <v>0</v>
      </c>
      <c r="F18" s="68">
        <f>SUM('Részletes cofogos'!H22)</f>
        <v>0</v>
      </c>
    </row>
    <row r="19" spans="1:6" ht="21.95" customHeight="1" thickBot="1" x14ac:dyDescent="0.25">
      <c r="A19" s="30" t="s">
        <v>73</v>
      </c>
      <c r="B19" s="5" t="s">
        <v>74</v>
      </c>
      <c r="C19" s="211">
        <v>0</v>
      </c>
      <c r="D19" s="16">
        <f>F19-C19</f>
        <v>0</v>
      </c>
      <c r="E19" s="55"/>
      <c r="F19" s="14">
        <v>0</v>
      </c>
    </row>
    <row r="20" spans="1:6" ht="21.95" customHeight="1" thickBot="1" x14ac:dyDescent="0.25">
      <c r="A20" s="409" t="s">
        <v>36</v>
      </c>
      <c r="B20" s="410"/>
      <c r="C20" s="214">
        <f>SUM(C18:C19)</f>
        <v>120000</v>
      </c>
      <c r="D20" s="214">
        <f t="shared" ref="D20" si="1">SUM(D18:D19)</f>
        <v>-120000</v>
      </c>
      <c r="E20" s="56">
        <f>F20/C20*100</f>
        <v>0</v>
      </c>
      <c r="F20" s="57">
        <f>SUM(F18:F19)</f>
        <v>0</v>
      </c>
    </row>
    <row r="21" spans="1:6" ht="21.95" customHeight="1" x14ac:dyDescent="0.2">
      <c r="A21" s="83" t="s">
        <v>11</v>
      </c>
      <c r="B21" s="10" t="s">
        <v>28</v>
      </c>
      <c r="C21" s="209">
        <v>0</v>
      </c>
      <c r="D21" s="66">
        <f>F21-C21</f>
        <v>0</v>
      </c>
      <c r="E21" s="180"/>
      <c r="F21" s="45">
        <v>0</v>
      </c>
    </row>
    <row r="22" spans="1:6" ht="21.95" customHeight="1" x14ac:dyDescent="0.2">
      <c r="A22" s="46" t="s">
        <v>12</v>
      </c>
      <c r="B22" s="2" t="s">
        <v>29</v>
      </c>
      <c r="C22" s="212">
        <v>0</v>
      </c>
      <c r="D22" s="66">
        <f>F22-C22</f>
        <v>0</v>
      </c>
      <c r="E22" s="180"/>
      <c r="F22" s="13">
        <v>0</v>
      </c>
    </row>
    <row r="23" spans="1:6" ht="21.95" customHeight="1" x14ac:dyDescent="0.2">
      <c r="A23" s="46" t="s">
        <v>82</v>
      </c>
      <c r="B23" s="2" t="s">
        <v>83</v>
      </c>
      <c r="C23" s="212">
        <v>0</v>
      </c>
      <c r="D23" s="66">
        <f>F23-C23</f>
        <v>0</v>
      </c>
      <c r="E23" s="180"/>
      <c r="F23" s="13">
        <v>0</v>
      </c>
    </row>
    <row r="24" spans="1:6" ht="21.95" customHeight="1" thickBot="1" x14ac:dyDescent="0.25">
      <c r="A24" s="30" t="s">
        <v>16</v>
      </c>
      <c r="B24" s="5" t="s">
        <v>32</v>
      </c>
      <c r="C24" s="213">
        <v>0</v>
      </c>
      <c r="D24" s="66">
        <f>F24-C24</f>
        <v>0</v>
      </c>
      <c r="E24" s="180"/>
      <c r="F24" s="14">
        <v>0</v>
      </c>
    </row>
    <row r="25" spans="1:6" ht="21.95" customHeight="1" thickBot="1" x14ac:dyDescent="0.25">
      <c r="A25" s="409" t="s">
        <v>37</v>
      </c>
      <c r="B25" s="410"/>
      <c r="C25" s="215">
        <f>SUM(C21:C24)</f>
        <v>0</v>
      </c>
      <c r="D25" s="72">
        <f>SUM(D21:D24)</f>
        <v>0</v>
      </c>
      <c r="E25" s="56"/>
      <c r="F25" s="57">
        <f>SUM(F21:F24)</f>
        <v>0</v>
      </c>
    </row>
    <row r="26" spans="1:6" ht="21.95" customHeight="1" thickBot="1" x14ac:dyDescent="0.25">
      <c r="A26" s="414" t="s">
        <v>40</v>
      </c>
      <c r="B26" s="415"/>
      <c r="C26" s="208">
        <f>SUM(C17,C20)</f>
        <v>840000</v>
      </c>
      <c r="D26" s="208">
        <f t="shared" ref="D26" si="2">SUM(D17,D20)</f>
        <v>-120000</v>
      </c>
      <c r="E26" s="48">
        <f>F26/C26*100</f>
        <v>85.714285714285708</v>
      </c>
      <c r="F26" s="29">
        <f>F17+F20+F25</f>
        <v>720000</v>
      </c>
    </row>
    <row r="27" spans="1:6" ht="21.95" customHeight="1" x14ac:dyDescent="0.2">
      <c r="A27" s="404" t="s">
        <v>98</v>
      </c>
      <c r="B27" s="405"/>
      <c r="C27" s="405"/>
      <c r="D27" s="405"/>
      <c r="E27" s="405"/>
      <c r="F27" s="406"/>
    </row>
    <row r="28" spans="1:6" ht="21.95" customHeight="1" x14ac:dyDescent="0.2">
      <c r="A28" s="407" t="s">
        <v>0</v>
      </c>
      <c r="B28" s="418" t="s">
        <v>39</v>
      </c>
      <c r="C28" s="411">
        <v>2021</v>
      </c>
      <c r="D28" s="412"/>
      <c r="E28" s="413"/>
      <c r="F28" s="20">
        <v>2022</v>
      </c>
    </row>
    <row r="29" spans="1:6" ht="21.95" customHeight="1" thickBot="1" x14ac:dyDescent="0.25">
      <c r="A29" s="408"/>
      <c r="B29" s="419"/>
      <c r="C29" s="223" t="s">
        <v>59</v>
      </c>
      <c r="D29" s="223" t="s">
        <v>113</v>
      </c>
      <c r="E29" s="223" t="s">
        <v>58</v>
      </c>
      <c r="F29" s="21" t="s">
        <v>59</v>
      </c>
    </row>
    <row r="30" spans="1:6" ht="21.95" customHeight="1" x14ac:dyDescent="0.2">
      <c r="A30" s="9" t="s">
        <v>4</v>
      </c>
      <c r="B30" s="41" t="s">
        <v>21</v>
      </c>
      <c r="C30" s="216">
        <v>7895000</v>
      </c>
      <c r="D30" s="70">
        <f t="shared" ref="D30:D36" si="3">F30-C30</f>
        <v>1885000</v>
      </c>
      <c r="E30" s="47">
        <f>F30/C30*100</f>
        <v>123.87587080430653</v>
      </c>
      <c r="F30" s="45">
        <f>SUM('Részletes cofogos'!H28)</f>
        <v>9780000</v>
      </c>
    </row>
    <row r="31" spans="1:6" ht="21.95" customHeight="1" x14ac:dyDescent="0.2">
      <c r="A31" s="46" t="s">
        <v>66</v>
      </c>
      <c r="B31" s="42" t="s">
        <v>67</v>
      </c>
      <c r="C31" s="217">
        <v>400000</v>
      </c>
      <c r="D31" s="16">
        <f t="shared" si="3"/>
        <v>0</v>
      </c>
      <c r="E31" s="47">
        <v>0</v>
      </c>
      <c r="F31" s="13">
        <f>SUM('Részletes cofogos'!H31)</f>
        <v>400000</v>
      </c>
    </row>
    <row r="32" spans="1:6" ht="21.95" customHeight="1" x14ac:dyDescent="0.2">
      <c r="A32" s="46" t="s">
        <v>5</v>
      </c>
      <c r="B32" s="42" t="s">
        <v>22</v>
      </c>
      <c r="C32" s="217">
        <v>200000</v>
      </c>
      <c r="D32" s="16">
        <f t="shared" si="3"/>
        <v>-50000</v>
      </c>
      <c r="E32" s="47">
        <v>0</v>
      </c>
      <c r="F32" s="13">
        <f>SUM('Részletes cofogos'!H32)</f>
        <v>150000</v>
      </c>
    </row>
    <row r="33" spans="1:8" ht="21.95" customHeight="1" x14ac:dyDescent="0.2">
      <c r="A33" s="3" t="s">
        <v>6</v>
      </c>
      <c r="B33" s="42" t="s">
        <v>23</v>
      </c>
      <c r="C33" s="217">
        <v>24000</v>
      </c>
      <c r="D33" s="16">
        <f t="shared" si="3"/>
        <v>0</v>
      </c>
      <c r="E33" s="47">
        <f t="shared" ref="E33:E36" si="4">F33/C33*100</f>
        <v>100</v>
      </c>
      <c r="F33" s="13">
        <f>SUM('Részletes cofogos'!H33)</f>
        <v>24000</v>
      </c>
      <c r="H33" s="51" t="s">
        <v>153</v>
      </c>
    </row>
    <row r="34" spans="1:8" ht="21.95" customHeight="1" x14ac:dyDescent="0.2">
      <c r="A34" s="3" t="s">
        <v>7</v>
      </c>
      <c r="B34" s="42" t="s">
        <v>24</v>
      </c>
      <c r="C34" s="217">
        <v>410000</v>
      </c>
      <c r="D34" s="16">
        <f t="shared" si="3"/>
        <v>-114000</v>
      </c>
      <c r="E34" s="47">
        <f t="shared" si="4"/>
        <v>72.195121951219505</v>
      </c>
      <c r="F34" s="13">
        <f>SUM('Részletes cofogos'!H36)</f>
        <v>296000</v>
      </c>
      <c r="H34" s="51" t="s">
        <v>154</v>
      </c>
    </row>
    <row r="35" spans="1:8" ht="21.95" customHeight="1" x14ac:dyDescent="0.2">
      <c r="A35" s="30" t="s">
        <v>110</v>
      </c>
      <c r="B35" s="43" t="s">
        <v>111</v>
      </c>
      <c r="C35" s="224">
        <v>0</v>
      </c>
      <c r="D35" s="16">
        <f t="shared" si="3"/>
        <v>0</v>
      </c>
      <c r="E35" s="47">
        <v>0</v>
      </c>
      <c r="F35" s="14">
        <v>0</v>
      </c>
    </row>
    <row r="36" spans="1:8" ht="21.95" customHeight="1" thickBot="1" x14ac:dyDescent="0.25">
      <c r="A36" s="30" t="s">
        <v>8</v>
      </c>
      <c r="B36" s="54" t="s">
        <v>25</v>
      </c>
      <c r="C36" s="218">
        <v>100000</v>
      </c>
      <c r="D36" s="346">
        <f t="shared" si="3"/>
        <v>-100000</v>
      </c>
      <c r="E36" s="47">
        <f t="shared" si="4"/>
        <v>0</v>
      </c>
      <c r="F36" s="14">
        <f>SUM('Részletes cofogos'!H41)</f>
        <v>0</v>
      </c>
    </row>
    <row r="37" spans="1:8" ht="21.95" customHeight="1" thickBot="1" x14ac:dyDescent="0.25">
      <c r="A37" s="409" t="s">
        <v>35</v>
      </c>
      <c r="B37" s="428"/>
      <c r="C37" s="279">
        <f>SUM(C30:C36)</f>
        <v>9029000</v>
      </c>
      <c r="D37" s="215">
        <f t="shared" ref="D37" si="5">SUM(D30:D36)</f>
        <v>1621000</v>
      </c>
      <c r="E37" s="56">
        <f>F37/C37*100</f>
        <v>117.9532617122605</v>
      </c>
      <c r="F37" s="57">
        <f>SUM(F30:F36)</f>
        <v>10650000</v>
      </c>
    </row>
    <row r="38" spans="1:8" ht="21.95" customHeight="1" x14ac:dyDescent="0.2">
      <c r="A38" s="9" t="s">
        <v>9</v>
      </c>
      <c r="B38" s="41" t="s">
        <v>26</v>
      </c>
      <c r="C38" s="216">
        <v>1400000</v>
      </c>
      <c r="D38" s="70">
        <f>F38-C38</f>
        <v>0</v>
      </c>
      <c r="E38" s="47">
        <f>F38/C38*100</f>
        <v>100</v>
      </c>
      <c r="F38" s="15">
        <f>SUM('Részletes cofogos'!H43)</f>
        <v>1400000</v>
      </c>
    </row>
    <row r="39" spans="1:8" ht="21.95" customHeight="1" thickBot="1" x14ac:dyDescent="0.25">
      <c r="A39" s="4" t="s">
        <v>10</v>
      </c>
      <c r="B39" s="43" t="s">
        <v>27</v>
      </c>
      <c r="C39" s="218">
        <v>10000</v>
      </c>
      <c r="D39" s="346">
        <f>F39-C39</f>
        <v>-10000</v>
      </c>
      <c r="E39" s="55"/>
      <c r="F39" s="14">
        <f>SUM('Részletes cofogos'!H44)</f>
        <v>0</v>
      </c>
    </row>
    <row r="40" spans="1:8" ht="21.95" customHeight="1" thickBot="1" x14ac:dyDescent="0.25">
      <c r="A40" s="427" t="s">
        <v>68</v>
      </c>
      <c r="B40" s="428"/>
      <c r="C40" s="215">
        <f>SUM(C38:C39)</f>
        <v>1410000</v>
      </c>
      <c r="D40" s="215">
        <f t="shared" ref="D40" si="6">SUM(D38:D39)</f>
        <v>-10000</v>
      </c>
      <c r="E40" s="56">
        <f>F40/C40*100</f>
        <v>99.290780141843967</v>
      </c>
      <c r="F40" s="57">
        <f>SUM(F38:F39)</f>
        <v>1400000</v>
      </c>
    </row>
    <row r="41" spans="1:8" ht="21.95" customHeight="1" x14ac:dyDescent="0.2">
      <c r="A41" s="65" t="s">
        <v>11</v>
      </c>
      <c r="B41" s="40" t="s">
        <v>28</v>
      </c>
      <c r="C41" s="206">
        <v>200000</v>
      </c>
      <c r="D41" s="12">
        <f t="shared" ref="D41:D54" si="7">F41-C41</f>
        <v>0</v>
      </c>
      <c r="E41" s="58">
        <f>F41/C41*100</f>
        <v>100</v>
      </c>
      <c r="F41" s="13">
        <f>SUM('Részletes cofogos'!H46)</f>
        <v>200000</v>
      </c>
    </row>
    <row r="42" spans="1:8" ht="21.95" customHeight="1" x14ac:dyDescent="0.2">
      <c r="A42" s="3" t="s">
        <v>12</v>
      </c>
      <c r="B42" s="40" t="s">
        <v>29</v>
      </c>
      <c r="C42" s="206">
        <v>550000</v>
      </c>
      <c r="D42" s="12">
        <f t="shared" si="7"/>
        <v>-50000</v>
      </c>
      <c r="E42" s="58">
        <f t="shared" ref="E42:E48" si="8">F42/C42*100</f>
        <v>90.909090909090907</v>
      </c>
      <c r="F42" s="13">
        <f>SUM('Részletes cofogos'!H49)</f>
        <v>500000</v>
      </c>
    </row>
    <row r="43" spans="1:8" ht="21.95" customHeight="1" x14ac:dyDescent="0.2">
      <c r="A43" s="46" t="s">
        <v>69</v>
      </c>
      <c r="B43" s="40" t="s">
        <v>70</v>
      </c>
      <c r="C43" s="206">
        <v>96000</v>
      </c>
      <c r="D43" s="12">
        <f t="shared" si="7"/>
        <v>-3000</v>
      </c>
      <c r="E43" s="58">
        <f t="shared" si="8"/>
        <v>96.875</v>
      </c>
      <c r="F43" s="13">
        <f>SUM('Részletes cofogos'!H53)</f>
        <v>93000</v>
      </c>
    </row>
    <row r="44" spans="1:8" ht="21.95" customHeight="1" x14ac:dyDescent="0.2">
      <c r="A44" s="28" t="s">
        <v>13</v>
      </c>
      <c r="B44" s="59" t="s">
        <v>71</v>
      </c>
      <c r="C44" s="207">
        <v>60000</v>
      </c>
      <c r="D44" s="12">
        <f t="shared" si="7"/>
        <v>0</v>
      </c>
      <c r="E44" s="58">
        <f t="shared" si="8"/>
        <v>100</v>
      </c>
      <c r="F44" s="61">
        <f>SUM('Részletes cofogos'!H57)</f>
        <v>60000</v>
      </c>
    </row>
    <row r="45" spans="1:8" ht="21.95" customHeight="1" x14ac:dyDescent="0.2">
      <c r="A45" s="30" t="s">
        <v>84</v>
      </c>
      <c r="B45" s="59" t="s">
        <v>127</v>
      </c>
      <c r="C45" s="207">
        <v>2140000</v>
      </c>
      <c r="D45" s="12">
        <f t="shared" si="7"/>
        <v>-240000</v>
      </c>
      <c r="E45" s="58">
        <f t="shared" si="8"/>
        <v>88.785046728971963</v>
      </c>
      <c r="F45" s="61">
        <f>SUM('Részletes cofogos'!H59)</f>
        <v>1900000</v>
      </c>
    </row>
    <row r="46" spans="1:8" ht="21.95" customHeight="1" x14ac:dyDescent="0.2">
      <c r="A46" s="46" t="s">
        <v>82</v>
      </c>
      <c r="B46" s="59" t="s">
        <v>83</v>
      </c>
      <c r="C46" s="207">
        <v>500000</v>
      </c>
      <c r="D46" s="12">
        <f t="shared" si="7"/>
        <v>-450000</v>
      </c>
      <c r="E46" s="58">
        <f t="shared" si="8"/>
        <v>10</v>
      </c>
      <c r="F46" s="61">
        <f>SUM('Részletes cofogos'!H63)</f>
        <v>50000</v>
      </c>
    </row>
    <row r="47" spans="1:8" ht="21.95" customHeight="1" x14ac:dyDescent="0.2">
      <c r="A47" s="46" t="s">
        <v>128</v>
      </c>
      <c r="B47" s="277" t="s">
        <v>130</v>
      </c>
      <c r="C47" s="278">
        <v>0</v>
      </c>
      <c r="D47" s="12">
        <f t="shared" si="7"/>
        <v>0</v>
      </c>
      <c r="E47" s="58">
        <v>0</v>
      </c>
      <c r="F47" s="61">
        <f>SUM('Részletes cofogos'!H66)</f>
        <v>0</v>
      </c>
    </row>
    <row r="48" spans="1:8" ht="21.95" customHeight="1" x14ac:dyDescent="0.2">
      <c r="A48" s="3" t="s">
        <v>14</v>
      </c>
      <c r="B48" s="40" t="s">
        <v>30</v>
      </c>
      <c r="C48" s="206">
        <v>888425</v>
      </c>
      <c r="D48" s="12">
        <f t="shared" si="7"/>
        <v>-88425</v>
      </c>
      <c r="E48" s="58">
        <f t="shared" si="8"/>
        <v>90.04699327461519</v>
      </c>
      <c r="F48" s="13">
        <f>SUM('Részletes cofogos'!H67)</f>
        <v>800000</v>
      </c>
    </row>
    <row r="49" spans="1:7" ht="21.95" customHeight="1" x14ac:dyDescent="0.2">
      <c r="A49" s="9" t="s">
        <v>15</v>
      </c>
      <c r="B49" s="59" t="s">
        <v>31</v>
      </c>
      <c r="C49" s="207">
        <v>100000</v>
      </c>
      <c r="D49" s="12">
        <f t="shared" si="7"/>
        <v>0</v>
      </c>
      <c r="E49" s="58">
        <v>0</v>
      </c>
      <c r="F49" s="61">
        <f>SUM('Részletes cofogos'!H72)</f>
        <v>100000</v>
      </c>
    </row>
    <row r="50" spans="1:7" ht="21.95" customHeight="1" x14ac:dyDescent="0.2">
      <c r="A50" s="3" t="s">
        <v>16</v>
      </c>
      <c r="B50" s="59" t="s">
        <v>32</v>
      </c>
      <c r="C50" s="207">
        <v>961593</v>
      </c>
      <c r="D50" s="12">
        <f t="shared" si="7"/>
        <v>-36958</v>
      </c>
      <c r="E50" s="58">
        <f t="shared" ref="E50:E56" si="9">F50/C50*100</f>
        <v>96.156585998442168</v>
      </c>
      <c r="F50" s="61">
        <f>SUM('Részletes cofogos'!H73)</f>
        <v>924635</v>
      </c>
    </row>
    <row r="51" spans="1:7" ht="21.75" customHeight="1" thickBot="1" x14ac:dyDescent="0.25">
      <c r="A51" s="4" t="s">
        <v>17</v>
      </c>
      <c r="B51" s="62" t="s">
        <v>61</v>
      </c>
      <c r="C51" s="219">
        <v>5000</v>
      </c>
      <c r="D51" s="12">
        <f t="shared" si="7"/>
        <v>0</v>
      </c>
      <c r="E51" s="58">
        <f t="shared" si="9"/>
        <v>100</v>
      </c>
      <c r="F51" s="63">
        <f>SUM('Részletes cofogos'!H74)</f>
        <v>5000</v>
      </c>
    </row>
    <row r="52" spans="1:7" ht="21.95" customHeight="1" thickBot="1" x14ac:dyDescent="0.25">
      <c r="A52" s="427" t="s">
        <v>37</v>
      </c>
      <c r="B52" s="410"/>
      <c r="C52" s="214">
        <f>SUM(C41:C51)</f>
        <v>5501018</v>
      </c>
      <c r="D52" s="64">
        <f t="shared" si="7"/>
        <v>-868383</v>
      </c>
      <c r="E52" s="56">
        <f t="shared" si="9"/>
        <v>84.214140000996167</v>
      </c>
      <c r="F52" s="57">
        <f>SUM(F41:F51)</f>
        <v>4632635</v>
      </c>
    </row>
    <row r="53" spans="1:7" ht="21.95" customHeight="1" x14ac:dyDescent="0.2">
      <c r="A53" s="80" t="s">
        <v>91</v>
      </c>
      <c r="B53" s="85" t="s">
        <v>92</v>
      </c>
      <c r="C53" s="220">
        <v>0</v>
      </c>
      <c r="D53" s="81">
        <f t="shared" si="7"/>
        <v>200000</v>
      </c>
      <c r="E53" s="181">
        <v>0</v>
      </c>
      <c r="F53" s="183">
        <f>SUM('Részletes cofogos'!H78)</f>
        <v>200000</v>
      </c>
      <c r="G53" s="51"/>
    </row>
    <row r="54" spans="1:7" ht="21.95" customHeight="1" thickBot="1" x14ac:dyDescent="0.25">
      <c r="A54" s="86" t="s">
        <v>93</v>
      </c>
      <c r="B54" s="59" t="s">
        <v>95</v>
      </c>
      <c r="C54" s="207">
        <v>0</v>
      </c>
      <c r="D54" s="66">
        <f t="shared" si="7"/>
        <v>54000</v>
      </c>
      <c r="E54" s="180">
        <v>0</v>
      </c>
      <c r="F54" s="45">
        <f>SUM('Részletes cofogos'!H79)</f>
        <v>54000</v>
      </c>
    </row>
    <row r="55" spans="1:7" ht="21.95" customHeight="1" thickBot="1" x14ac:dyDescent="0.25">
      <c r="A55" s="427" t="s">
        <v>94</v>
      </c>
      <c r="B55" s="410"/>
      <c r="C55" s="214">
        <f>SUM(C53:C54)</f>
        <v>0</v>
      </c>
      <c r="D55" s="214">
        <f t="shared" ref="D55" si="10">SUM(D53:D54)</f>
        <v>254000</v>
      </c>
      <c r="E55" s="56">
        <v>0</v>
      </c>
      <c r="F55" s="57">
        <f>SUM(F53:F54)</f>
        <v>254000</v>
      </c>
    </row>
    <row r="56" spans="1:7" ht="21.95" customHeight="1" thickBot="1" x14ac:dyDescent="0.25">
      <c r="A56" s="425" t="s">
        <v>40</v>
      </c>
      <c r="B56" s="426"/>
      <c r="C56" s="221">
        <f>SUM(C37,C40,C52,C55)</f>
        <v>15940018</v>
      </c>
      <c r="D56" s="221">
        <f t="shared" ref="D56" si="11">SUM(D37,D40,D52,D55)</f>
        <v>996617</v>
      </c>
      <c r="E56" s="349">
        <f t="shared" si="9"/>
        <v>106.25229532363139</v>
      </c>
      <c r="F56" s="29">
        <f>F37+F40+F52+F55</f>
        <v>16936635</v>
      </c>
    </row>
    <row r="57" spans="1:7" ht="21.95" customHeight="1" thickBot="1" x14ac:dyDescent="0.25">
      <c r="A57" s="25"/>
      <c r="B57" s="18"/>
      <c r="C57" s="18"/>
      <c r="D57" s="26"/>
      <c r="E57" s="26"/>
      <c r="F57" s="27"/>
    </row>
    <row r="58" spans="1:7" ht="21.95" customHeight="1" thickBot="1" x14ac:dyDescent="0.25">
      <c r="A58" s="22" t="s">
        <v>50</v>
      </c>
      <c r="B58" s="23"/>
      <c r="C58" s="351">
        <f>C12+C26+C56</f>
        <v>17388518</v>
      </c>
      <c r="D58" s="348">
        <f t="shared" ref="D58" si="12">D12+D26+D56</f>
        <v>862967</v>
      </c>
      <c r="E58" s="350">
        <f>F58/C58*100</f>
        <v>104.96285537387374</v>
      </c>
      <c r="F58" s="347">
        <f>F12+F26+F56</f>
        <v>18251485</v>
      </c>
    </row>
    <row r="60" spans="1:7" x14ac:dyDescent="0.2">
      <c r="F60" s="52">
        <f>SUM(F58-'Részletes cofogos'!H83)</f>
        <v>0</v>
      </c>
    </row>
  </sheetData>
  <autoFilter ref="A1:A58" xr:uid="{00000000-0009-0000-0000-000004000000}"/>
  <mergeCells count="26">
    <mergeCell ref="A56:B56"/>
    <mergeCell ref="A55:B55"/>
    <mergeCell ref="B28:B29"/>
    <mergeCell ref="A37:B37"/>
    <mergeCell ref="A40:B40"/>
    <mergeCell ref="A52:B52"/>
    <mergeCell ref="A17:B17"/>
    <mergeCell ref="D1:F1"/>
    <mergeCell ref="A2:F2"/>
    <mergeCell ref="A3:F3"/>
    <mergeCell ref="A5:F5"/>
    <mergeCell ref="B7:B8"/>
    <mergeCell ref="A6:F6"/>
    <mergeCell ref="A7:A8"/>
    <mergeCell ref="A12:B12"/>
    <mergeCell ref="A14:A15"/>
    <mergeCell ref="B14:B15"/>
    <mergeCell ref="A13:F13"/>
    <mergeCell ref="C7:E7"/>
    <mergeCell ref="C14:E14"/>
    <mergeCell ref="A27:F27"/>
    <mergeCell ref="A28:A29"/>
    <mergeCell ref="A20:B20"/>
    <mergeCell ref="A25:B25"/>
    <mergeCell ref="C28:E28"/>
    <mergeCell ref="A26:B26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56" orientation="portrait" r:id="rId1"/>
  <headerFooter alignWithMargins="0">
    <oddHeader>&amp;LKálmánfy Béla Művelődési Ház és Könyvtár&amp;RIII/3.a) számú melléklet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83"/>
  <sheetViews>
    <sheetView topLeftCell="A73" workbookViewId="0">
      <selection activeCell="H29" sqref="H29"/>
    </sheetView>
  </sheetViews>
  <sheetFormatPr defaultRowHeight="12.75" x14ac:dyDescent="0.2"/>
  <cols>
    <col min="2" max="2" width="14.5703125" bestFit="1" customWidth="1"/>
    <col min="3" max="5" width="10.140625" bestFit="1" customWidth="1"/>
    <col min="7" max="7" width="6.5703125" bestFit="1" customWidth="1"/>
    <col min="8" max="8" width="10.140625" bestFit="1" customWidth="1"/>
    <col min="10" max="10" width="15.140625" bestFit="1" customWidth="1"/>
  </cols>
  <sheetData>
    <row r="1" spans="1:11" x14ac:dyDescent="0.2">
      <c r="A1" s="373" t="s">
        <v>138</v>
      </c>
      <c r="B1" s="373"/>
      <c r="C1" s="373"/>
      <c r="D1" s="373"/>
      <c r="E1" s="373"/>
      <c r="F1" s="373"/>
      <c r="G1" s="373"/>
      <c r="H1" s="373"/>
    </row>
    <row r="2" spans="1:11" x14ac:dyDescent="0.2">
      <c r="A2" s="374" t="s">
        <v>116</v>
      </c>
      <c r="B2" s="374"/>
      <c r="C2" s="374"/>
      <c r="D2" s="374"/>
      <c r="E2" s="374"/>
      <c r="F2" s="374"/>
      <c r="G2" s="374"/>
      <c r="H2" s="374"/>
    </row>
    <row r="3" spans="1:11" x14ac:dyDescent="0.2">
      <c r="H3" s="11" t="s">
        <v>49</v>
      </c>
    </row>
    <row r="4" spans="1:11" ht="13.5" thickBot="1" x14ac:dyDescent="0.25">
      <c r="A4" s="417" t="s">
        <v>41</v>
      </c>
      <c r="B4" s="417"/>
      <c r="C4" s="417"/>
      <c r="D4" s="417"/>
      <c r="E4" s="417"/>
      <c r="F4" s="417"/>
      <c r="G4" s="417"/>
      <c r="H4" s="417"/>
    </row>
    <row r="5" spans="1:11" x14ac:dyDescent="0.2">
      <c r="A5" s="404" t="s">
        <v>79</v>
      </c>
      <c r="B5" s="405"/>
      <c r="C5" s="405"/>
      <c r="D5" s="405"/>
      <c r="E5" s="405"/>
      <c r="F5" s="405"/>
      <c r="G5" s="405"/>
      <c r="H5" s="406"/>
    </row>
    <row r="6" spans="1:11" x14ac:dyDescent="0.2">
      <c r="A6" s="407" t="s">
        <v>0</v>
      </c>
      <c r="B6" s="418" t="s">
        <v>39</v>
      </c>
      <c r="C6" s="411"/>
      <c r="D6" s="412"/>
      <c r="E6" s="412"/>
      <c r="F6" s="412"/>
      <c r="G6" s="413"/>
      <c r="H6" s="20">
        <v>2022</v>
      </c>
    </row>
    <row r="7" spans="1:11" ht="13.5" thickBot="1" x14ac:dyDescent="0.25">
      <c r="A7" s="408"/>
      <c r="B7" s="419"/>
      <c r="C7" s="238"/>
      <c r="D7" s="205"/>
      <c r="E7" s="205"/>
      <c r="F7" s="238"/>
      <c r="G7" s="238"/>
      <c r="H7" s="21" t="s">
        <v>59</v>
      </c>
    </row>
    <row r="8" spans="1:11" x14ac:dyDescent="0.2">
      <c r="A8" s="258" t="s">
        <v>11</v>
      </c>
      <c r="B8" s="450" t="s">
        <v>28</v>
      </c>
      <c r="C8" s="451"/>
      <c r="D8" s="451"/>
      <c r="E8" s="452"/>
      <c r="F8" s="254"/>
      <c r="G8" s="259"/>
      <c r="H8" s="251">
        <f>SUM(H9:H10)</f>
        <v>555000</v>
      </c>
      <c r="J8" t="s">
        <v>119</v>
      </c>
      <c r="K8" s="283">
        <f>SUM('Bevételek COFOG'!F11*0.1)</f>
        <v>565421.5</v>
      </c>
    </row>
    <row r="9" spans="1:11" x14ac:dyDescent="0.2">
      <c r="A9" s="432" t="s">
        <v>118</v>
      </c>
      <c r="B9" s="453"/>
      <c r="C9" s="453"/>
      <c r="D9" s="453"/>
      <c r="E9" s="433"/>
      <c r="F9" s="12">
        <v>55000</v>
      </c>
      <c r="G9" s="58">
        <v>1</v>
      </c>
      <c r="H9" s="13">
        <f>SUM(F9*G9)</f>
        <v>55000</v>
      </c>
      <c r="I9" s="281">
        <v>0.27</v>
      </c>
    </row>
    <row r="10" spans="1:11" x14ac:dyDescent="0.2">
      <c r="A10" s="432" t="s">
        <v>139</v>
      </c>
      <c r="B10" s="453"/>
      <c r="C10" s="453"/>
      <c r="D10" s="453"/>
      <c r="E10" s="433"/>
      <c r="F10" s="12">
        <v>500000</v>
      </c>
      <c r="G10" s="58">
        <v>1</v>
      </c>
      <c r="H10" s="13">
        <f>SUM(F10*G10)</f>
        <v>500000</v>
      </c>
      <c r="I10" s="281">
        <v>0.05</v>
      </c>
    </row>
    <row r="11" spans="1:11" x14ac:dyDescent="0.2">
      <c r="A11" s="463"/>
      <c r="B11" s="464"/>
      <c r="C11" s="464"/>
      <c r="D11" s="464"/>
      <c r="E11" s="465"/>
      <c r="F11" s="12"/>
      <c r="G11" s="58"/>
      <c r="H11" s="13"/>
    </row>
    <row r="12" spans="1:11" x14ac:dyDescent="0.2">
      <c r="A12" s="252" t="s">
        <v>16</v>
      </c>
      <c r="B12" s="466" t="s">
        <v>32</v>
      </c>
      <c r="C12" s="467"/>
      <c r="D12" s="467"/>
      <c r="E12" s="467"/>
      <c r="F12" s="468"/>
      <c r="G12" s="259"/>
      <c r="H12" s="251">
        <f>SUM(H13:H14)</f>
        <v>39850</v>
      </c>
    </row>
    <row r="13" spans="1:11" x14ac:dyDescent="0.2">
      <c r="A13" s="432" t="s">
        <v>118</v>
      </c>
      <c r="B13" s="453"/>
      <c r="C13" s="453"/>
      <c r="D13" s="453"/>
      <c r="E13" s="433"/>
      <c r="F13" s="241">
        <f>SUM(F9)</f>
        <v>55000</v>
      </c>
      <c r="G13" s="242">
        <v>0.27</v>
      </c>
      <c r="H13" s="61">
        <f>SUM(F13*G13)</f>
        <v>14850.000000000002</v>
      </c>
    </row>
    <row r="14" spans="1:11" ht="13.5" thickBot="1" x14ac:dyDescent="0.25">
      <c r="A14" s="432" t="s">
        <v>139</v>
      </c>
      <c r="B14" s="453"/>
      <c r="C14" s="453"/>
      <c r="D14" s="453"/>
      <c r="E14" s="433"/>
      <c r="F14" s="239">
        <f>SUM(F10)</f>
        <v>500000</v>
      </c>
      <c r="G14" s="240">
        <v>0.05</v>
      </c>
      <c r="H14" s="61">
        <f>SUM(F14*G14)</f>
        <v>25000</v>
      </c>
    </row>
    <row r="15" spans="1:11" ht="13.5" customHeight="1" thickBot="1" x14ac:dyDescent="0.25">
      <c r="A15" s="454" t="s">
        <v>40</v>
      </c>
      <c r="B15" s="455"/>
      <c r="C15" s="455"/>
      <c r="D15" s="455"/>
      <c r="E15" s="455"/>
      <c r="F15" s="456"/>
      <c r="G15" s="49"/>
      <c r="H15" s="29">
        <f>SUM(H8,H12)</f>
        <v>594850</v>
      </c>
    </row>
    <row r="16" spans="1:11" ht="13.5" thickBot="1" x14ac:dyDescent="0.25">
      <c r="A16" s="422" t="s">
        <v>80</v>
      </c>
      <c r="B16" s="423"/>
      <c r="C16" s="423"/>
      <c r="D16" s="423"/>
      <c r="E16" s="423"/>
      <c r="F16" s="423"/>
      <c r="G16" s="423"/>
      <c r="H16" s="424"/>
    </row>
    <row r="17" spans="1:14" x14ac:dyDescent="0.2">
      <c r="A17" s="420" t="s">
        <v>0</v>
      </c>
      <c r="B17" s="421" t="s">
        <v>39</v>
      </c>
      <c r="C17" s="411"/>
      <c r="D17" s="412"/>
      <c r="E17" s="412"/>
      <c r="F17" s="412"/>
      <c r="G17" s="413"/>
      <c r="H17" s="20">
        <v>2022</v>
      </c>
    </row>
    <row r="18" spans="1:14" ht="13.5" thickBot="1" x14ac:dyDescent="0.25">
      <c r="A18" s="408"/>
      <c r="B18" s="419"/>
      <c r="C18" s="238"/>
      <c r="D18" s="205"/>
      <c r="E18" s="205"/>
      <c r="F18" s="238"/>
      <c r="G18" s="238"/>
      <c r="H18" s="21" t="s">
        <v>59</v>
      </c>
    </row>
    <row r="19" spans="1:14" ht="21.75" customHeight="1" x14ac:dyDescent="0.2">
      <c r="A19" s="250" t="s">
        <v>8</v>
      </c>
      <c r="B19" s="450" t="s">
        <v>25</v>
      </c>
      <c r="C19" s="451"/>
      <c r="D19" s="451"/>
      <c r="E19" s="451"/>
      <c r="F19" s="452"/>
      <c r="G19" s="248"/>
      <c r="H19" s="251">
        <f>SUM(H20)</f>
        <v>720000</v>
      </c>
    </row>
    <row r="20" spans="1:14" ht="13.5" thickBot="1" x14ac:dyDescent="0.25">
      <c r="A20" s="457" t="s">
        <v>120</v>
      </c>
      <c r="B20" s="458"/>
      <c r="C20" s="458"/>
      <c r="D20" s="458"/>
      <c r="E20" s="459"/>
      <c r="F20" s="50">
        <v>60000</v>
      </c>
      <c r="G20" s="55">
        <v>12</v>
      </c>
      <c r="H20" s="243">
        <f>SUM(F20*G20)</f>
        <v>720000</v>
      </c>
    </row>
    <row r="21" spans="1:14" ht="13.5" customHeight="1" thickBot="1" x14ac:dyDescent="0.25">
      <c r="A21" s="460" t="s">
        <v>35</v>
      </c>
      <c r="B21" s="461"/>
      <c r="C21" s="461"/>
      <c r="D21" s="461"/>
      <c r="E21" s="461"/>
      <c r="F21" s="462"/>
      <c r="G21" s="56"/>
      <c r="H21" s="57">
        <f>SUM(H19:H19)</f>
        <v>720000</v>
      </c>
    </row>
    <row r="22" spans="1:14" s="244" customFormat="1" ht="21.75" thickBot="1" x14ac:dyDescent="0.25">
      <c r="A22" s="260" t="s">
        <v>72</v>
      </c>
      <c r="B22" s="261" t="s">
        <v>26</v>
      </c>
      <c r="C22" s="262"/>
      <c r="D22" s="262">
        <v>0</v>
      </c>
      <c r="E22" s="262"/>
      <c r="F22" s="262"/>
      <c r="G22" s="262"/>
      <c r="H22" s="263">
        <v>0</v>
      </c>
    </row>
    <row r="23" spans="1:14" ht="13.5" thickBot="1" x14ac:dyDescent="0.25">
      <c r="A23" s="409" t="s">
        <v>36</v>
      </c>
      <c r="B23" s="410"/>
      <c r="C23" s="214"/>
      <c r="D23" s="64"/>
      <c r="E23" s="64"/>
      <c r="F23" s="64"/>
      <c r="G23" s="56"/>
      <c r="H23" s="57">
        <f>SUM(H22:H22)</f>
        <v>0</v>
      </c>
    </row>
    <row r="24" spans="1:14" ht="13.5" customHeight="1" thickBot="1" x14ac:dyDescent="0.25">
      <c r="A24" s="454" t="s">
        <v>40</v>
      </c>
      <c r="B24" s="455"/>
      <c r="C24" s="455"/>
      <c r="D24" s="455"/>
      <c r="E24" s="455"/>
      <c r="F24" s="456"/>
      <c r="G24" s="48"/>
      <c r="H24" s="29">
        <f>H21+H23</f>
        <v>720000</v>
      </c>
    </row>
    <row r="25" spans="1:14" x14ac:dyDescent="0.2">
      <c r="A25" s="404" t="s">
        <v>98</v>
      </c>
      <c r="B25" s="405"/>
      <c r="C25" s="405"/>
      <c r="D25" s="405"/>
      <c r="E25" s="405"/>
      <c r="F25" s="405"/>
      <c r="G25" s="405"/>
      <c r="H25" s="406"/>
    </row>
    <row r="26" spans="1:14" x14ac:dyDescent="0.2">
      <c r="A26" s="407" t="s">
        <v>0</v>
      </c>
      <c r="B26" s="418" t="s">
        <v>39</v>
      </c>
      <c r="C26" s="411"/>
      <c r="D26" s="412"/>
      <c r="E26" s="412"/>
      <c r="F26" s="412"/>
      <c r="G26" s="413"/>
      <c r="H26" s="20">
        <v>2022</v>
      </c>
    </row>
    <row r="27" spans="1:14" ht="13.5" thickBot="1" x14ac:dyDescent="0.25">
      <c r="A27" s="408"/>
      <c r="B27" s="419"/>
      <c r="C27" s="238"/>
      <c r="D27" s="205"/>
      <c r="E27" s="205"/>
      <c r="F27" s="238"/>
      <c r="G27" s="238"/>
      <c r="H27" s="21" t="s">
        <v>59</v>
      </c>
    </row>
    <row r="28" spans="1:14" x14ac:dyDescent="0.2">
      <c r="A28" s="246" t="s">
        <v>4</v>
      </c>
      <c r="B28" s="469" t="s">
        <v>21</v>
      </c>
      <c r="C28" s="470"/>
      <c r="D28" s="471"/>
      <c r="E28" s="247"/>
      <c r="F28" s="247"/>
      <c r="G28" s="248"/>
      <c r="H28" s="249">
        <v>9780000</v>
      </c>
    </row>
    <row r="29" spans="1:14" x14ac:dyDescent="0.2">
      <c r="A29" s="432" t="s">
        <v>121</v>
      </c>
      <c r="B29" s="433"/>
      <c r="C29" s="245"/>
      <c r="D29" s="66"/>
      <c r="E29" s="235"/>
      <c r="F29" s="44"/>
      <c r="G29" s="47"/>
      <c r="H29" s="45">
        <v>6115000</v>
      </c>
      <c r="I29" s="287"/>
      <c r="J29" s="18"/>
    </row>
    <row r="30" spans="1:14" x14ac:dyDescent="0.2">
      <c r="A30" s="432" t="s">
        <v>122</v>
      </c>
      <c r="B30" s="433"/>
      <c r="C30" s="245"/>
      <c r="D30" s="66"/>
      <c r="E30" s="235"/>
      <c r="F30" s="44"/>
      <c r="G30" s="47"/>
      <c r="H30" s="45">
        <v>3651000</v>
      </c>
      <c r="I30" s="287">
        <f>SUM(H29:H30)</f>
        <v>9766000</v>
      </c>
      <c r="J30" s="18"/>
      <c r="N30" s="18"/>
    </row>
    <row r="31" spans="1:14" x14ac:dyDescent="0.2">
      <c r="A31" s="250" t="s">
        <v>66</v>
      </c>
      <c r="B31" s="434" t="s">
        <v>67</v>
      </c>
      <c r="C31" s="435"/>
      <c r="D31" s="436"/>
      <c r="E31" s="247"/>
      <c r="F31" s="247"/>
      <c r="G31" s="248"/>
      <c r="H31" s="251">
        <v>400000</v>
      </c>
      <c r="J31" s="281">
        <v>0.02</v>
      </c>
    </row>
    <row r="32" spans="1:14" x14ac:dyDescent="0.2">
      <c r="A32" s="250" t="s">
        <v>5</v>
      </c>
      <c r="B32" s="434" t="s">
        <v>22</v>
      </c>
      <c r="C32" s="435"/>
      <c r="D32" s="436"/>
      <c r="E32" s="247"/>
      <c r="F32" s="247"/>
      <c r="G32" s="248"/>
      <c r="H32" s="251">
        <v>150000</v>
      </c>
    </row>
    <row r="33" spans="1:13" x14ac:dyDescent="0.2">
      <c r="A33" s="252" t="s">
        <v>6</v>
      </c>
      <c r="B33" s="434" t="s">
        <v>23</v>
      </c>
      <c r="C33" s="435"/>
      <c r="D33" s="436"/>
      <c r="E33" s="247"/>
      <c r="F33" s="247"/>
      <c r="G33" s="248"/>
      <c r="H33" s="251">
        <f>SUM(H34:H35)</f>
        <v>24000</v>
      </c>
    </row>
    <row r="34" spans="1:13" x14ac:dyDescent="0.2">
      <c r="A34" s="432" t="s">
        <v>121</v>
      </c>
      <c r="B34" s="433"/>
      <c r="C34" s="217">
        <v>12000</v>
      </c>
      <c r="D34" s="12">
        <v>1</v>
      </c>
      <c r="E34" s="44"/>
      <c r="F34" s="44"/>
      <c r="G34" s="47"/>
      <c r="H34" s="13">
        <v>12000</v>
      </c>
    </row>
    <row r="35" spans="1:13" x14ac:dyDescent="0.2">
      <c r="A35" s="432" t="s">
        <v>122</v>
      </c>
      <c r="B35" s="433"/>
      <c r="C35" s="217">
        <v>12000</v>
      </c>
      <c r="D35" s="12">
        <v>1</v>
      </c>
      <c r="E35" s="44"/>
      <c r="F35" s="44"/>
      <c r="G35" s="47"/>
      <c r="H35" s="13">
        <v>12000</v>
      </c>
    </row>
    <row r="36" spans="1:13" x14ac:dyDescent="0.2">
      <c r="A36" s="252" t="s">
        <v>7</v>
      </c>
      <c r="B36" s="434" t="s">
        <v>24</v>
      </c>
      <c r="C36" s="435"/>
      <c r="D36" s="436"/>
      <c r="E36" s="247"/>
      <c r="F36" s="247"/>
      <c r="G36" s="248"/>
      <c r="H36" s="251">
        <f>SUM(H37:H39)</f>
        <v>296000</v>
      </c>
    </row>
    <row r="37" spans="1:13" x14ac:dyDescent="0.2">
      <c r="A37" s="432" t="s">
        <v>121</v>
      </c>
      <c r="B37" s="433"/>
      <c r="C37" s="224">
        <v>4000</v>
      </c>
      <c r="D37" s="82">
        <v>12</v>
      </c>
      <c r="E37" s="44"/>
      <c r="F37" s="44"/>
      <c r="G37" s="47"/>
      <c r="H37" s="14">
        <f>SUM(C37*D37)</f>
        <v>48000</v>
      </c>
    </row>
    <row r="38" spans="1:13" x14ac:dyDescent="0.2">
      <c r="A38" s="432" t="s">
        <v>122</v>
      </c>
      <c r="B38" s="433"/>
      <c r="C38" s="224">
        <v>4000</v>
      </c>
      <c r="D38" s="82">
        <v>12</v>
      </c>
      <c r="E38" s="44"/>
      <c r="F38" s="44"/>
      <c r="G38" s="47"/>
      <c r="H38" s="14">
        <f>SUM(C38*D38)</f>
        <v>48000</v>
      </c>
    </row>
    <row r="39" spans="1:13" x14ac:dyDescent="0.2">
      <c r="A39" s="432" t="s">
        <v>123</v>
      </c>
      <c r="B39" s="433"/>
      <c r="C39" s="224"/>
      <c r="D39" s="82"/>
      <c r="E39" s="44"/>
      <c r="F39" s="44"/>
      <c r="G39" s="47"/>
      <c r="H39" s="14">
        <v>200000</v>
      </c>
    </row>
    <row r="40" spans="1:13" x14ac:dyDescent="0.2">
      <c r="A40" s="253" t="s">
        <v>110</v>
      </c>
      <c r="B40" s="434" t="s">
        <v>111</v>
      </c>
      <c r="C40" s="435"/>
      <c r="D40" s="436"/>
      <c r="E40" s="254"/>
      <c r="F40" s="247"/>
      <c r="G40" s="248"/>
      <c r="H40" s="255">
        <v>0</v>
      </c>
    </row>
    <row r="41" spans="1:13" ht="33.75" customHeight="1" thickBot="1" x14ac:dyDescent="0.25">
      <c r="A41" s="253" t="s">
        <v>8</v>
      </c>
      <c r="B41" s="437" t="s">
        <v>25</v>
      </c>
      <c r="C41" s="438"/>
      <c r="D41" s="439"/>
      <c r="E41" s="256"/>
      <c r="F41" s="256"/>
      <c r="G41" s="257"/>
      <c r="H41" s="255">
        <v>0</v>
      </c>
      <c r="M41" s="244"/>
    </row>
    <row r="42" spans="1:13" ht="13.5" thickBot="1" x14ac:dyDescent="0.25">
      <c r="A42" s="409" t="s">
        <v>35</v>
      </c>
      <c r="B42" s="428"/>
      <c r="C42" s="443"/>
      <c r="D42" s="444"/>
      <c r="E42" s="444"/>
      <c r="F42" s="444"/>
      <c r="G42" s="445"/>
      <c r="H42" s="57">
        <f>SUM(H28,H31,H32,H33,H36,H40,H41)</f>
        <v>10650000</v>
      </c>
    </row>
    <row r="43" spans="1:13" ht="21" x14ac:dyDescent="0.2">
      <c r="A43" s="246" t="s">
        <v>9</v>
      </c>
      <c r="B43" s="264" t="s">
        <v>26</v>
      </c>
      <c r="C43" s="265"/>
      <c r="D43" s="266">
        <f>SUM(H42*0.13)</f>
        <v>1384500</v>
      </c>
      <c r="E43" s="247"/>
      <c r="F43" s="247"/>
      <c r="G43" s="248"/>
      <c r="H43" s="249">
        <v>1400000</v>
      </c>
    </row>
    <row r="44" spans="1:13" ht="32.25" thickBot="1" x14ac:dyDescent="0.25">
      <c r="A44" s="267" t="s">
        <v>10</v>
      </c>
      <c r="B44" s="268" t="s">
        <v>27</v>
      </c>
      <c r="C44" s="269"/>
      <c r="D44" s="270"/>
      <c r="E44" s="256"/>
      <c r="F44" s="256"/>
      <c r="G44" s="257"/>
      <c r="H44" s="255"/>
    </row>
    <row r="45" spans="1:13" ht="13.5" thickBot="1" x14ac:dyDescent="0.25">
      <c r="A45" s="427" t="s">
        <v>68</v>
      </c>
      <c r="B45" s="428"/>
      <c r="C45" s="443"/>
      <c r="D45" s="444"/>
      <c r="E45" s="444"/>
      <c r="F45" s="444"/>
      <c r="G45" s="445"/>
      <c r="H45" s="57">
        <f>SUM(H43:H44)</f>
        <v>1400000</v>
      </c>
      <c r="J45" s="281"/>
    </row>
    <row r="46" spans="1:13" ht="13.5" thickBot="1" x14ac:dyDescent="0.25">
      <c r="A46" s="291" t="s">
        <v>11</v>
      </c>
      <c r="B46" s="440" t="s">
        <v>28</v>
      </c>
      <c r="C46" s="441"/>
      <c r="D46" s="442"/>
      <c r="E46" s="292"/>
      <c r="F46" s="292"/>
      <c r="G46" s="293"/>
      <c r="H46" s="255">
        <f>SUM(H47:H48)</f>
        <v>200000</v>
      </c>
    </row>
    <row r="47" spans="1:13" s="8" customFormat="1" x14ac:dyDescent="0.2">
      <c r="A47" s="446" t="s">
        <v>140</v>
      </c>
      <c r="B47" s="447"/>
      <c r="C47" s="294"/>
      <c r="D47" s="70"/>
      <c r="E47" s="294"/>
      <c r="F47" s="70"/>
      <c r="G47" s="295">
        <v>0.05</v>
      </c>
      <c r="H47" s="296">
        <v>10000</v>
      </c>
      <c r="J47" s="281"/>
      <c r="K47" s="52">
        <f>SUM(H47*G47)</f>
        <v>500</v>
      </c>
    </row>
    <row r="48" spans="1:13" s="8" customFormat="1" x14ac:dyDescent="0.2">
      <c r="A48" s="448" t="s">
        <v>141</v>
      </c>
      <c r="B48" s="449"/>
      <c r="C48" s="212"/>
      <c r="D48" s="290"/>
      <c r="E48" s="206"/>
      <c r="F48" s="12"/>
      <c r="G48" s="288">
        <v>0.27</v>
      </c>
      <c r="H48" s="13">
        <v>190000</v>
      </c>
      <c r="J48" s="281"/>
      <c r="K48" s="52">
        <f>SUM(H48*G48)</f>
        <v>51300</v>
      </c>
    </row>
    <row r="49" spans="1:11" ht="12.75" customHeight="1" x14ac:dyDescent="0.2">
      <c r="A49" s="272" t="s">
        <v>12</v>
      </c>
      <c r="B49" s="434" t="s">
        <v>29</v>
      </c>
      <c r="C49" s="435"/>
      <c r="D49" s="436"/>
      <c r="E49" s="254"/>
      <c r="F49" s="254"/>
      <c r="G49" s="259"/>
      <c r="H49" s="251">
        <f>SUM(H50:H52)</f>
        <v>500000</v>
      </c>
      <c r="J49" s="281"/>
      <c r="K49" s="52"/>
    </row>
    <row r="50" spans="1:11" x14ac:dyDescent="0.2">
      <c r="A50" s="432" t="s">
        <v>124</v>
      </c>
      <c r="B50" s="433"/>
      <c r="C50" s="206"/>
      <c r="D50" s="12"/>
      <c r="E50" s="12"/>
      <c r="F50" s="12">
        <v>300000</v>
      </c>
      <c r="G50" s="301">
        <v>0.27</v>
      </c>
      <c r="H50" s="13">
        <f>SUM(F50)</f>
        <v>300000</v>
      </c>
      <c r="J50" s="281"/>
      <c r="K50" s="52">
        <f>SUM(H50*G50)</f>
        <v>81000</v>
      </c>
    </row>
    <row r="51" spans="1:11" x14ac:dyDescent="0.2">
      <c r="A51" s="432" t="s">
        <v>142</v>
      </c>
      <c r="B51" s="433"/>
      <c r="C51" s="206"/>
      <c r="D51" s="12"/>
      <c r="E51" s="12"/>
      <c r="F51" s="12">
        <v>100000</v>
      </c>
      <c r="G51" s="301">
        <v>0.27</v>
      </c>
      <c r="H51" s="13">
        <f>SUM(F51)</f>
        <v>100000</v>
      </c>
      <c r="J51" s="281"/>
      <c r="K51" s="52">
        <f t="shared" ref="K51:K67" si="0">SUM(H51*G51)</f>
        <v>27000</v>
      </c>
    </row>
    <row r="52" spans="1:11" x14ac:dyDescent="0.2">
      <c r="A52" s="432" t="s">
        <v>125</v>
      </c>
      <c r="B52" s="433"/>
      <c r="C52" s="289"/>
      <c r="D52" s="290"/>
      <c r="E52" s="12"/>
      <c r="F52" s="12">
        <v>100000</v>
      </c>
      <c r="G52" s="301">
        <v>0.27</v>
      </c>
      <c r="H52" s="13">
        <f>SUM(F52)</f>
        <v>100000</v>
      </c>
      <c r="J52" s="281"/>
      <c r="K52" s="52">
        <f t="shared" si="0"/>
        <v>27000</v>
      </c>
    </row>
    <row r="53" spans="1:11" x14ac:dyDescent="0.2">
      <c r="A53" s="272" t="s">
        <v>69</v>
      </c>
      <c r="B53" s="434" t="s">
        <v>70</v>
      </c>
      <c r="C53" s="435"/>
      <c r="D53" s="436"/>
      <c r="E53" s="273"/>
      <c r="F53" s="273"/>
      <c r="G53" s="274"/>
      <c r="H53" s="251">
        <f>SUM(H54:H56)</f>
        <v>93000</v>
      </c>
      <c r="J53" s="281"/>
      <c r="K53" s="52"/>
    </row>
    <row r="54" spans="1:11" x14ac:dyDescent="0.2">
      <c r="A54" s="429" t="s">
        <v>144</v>
      </c>
      <c r="B54" s="431"/>
      <c r="C54" s="206"/>
      <c r="D54" s="12"/>
      <c r="E54" s="12">
        <v>12</v>
      </c>
      <c r="F54" s="12">
        <v>6900</v>
      </c>
      <c r="G54" s="301">
        <v>0.05</v>
      </c>
      <c r="H54" s="13">
        <f>SUM(E54*F54)</f>
        <v>82800</v>
      </c>
      <c r="J54" s="281"/>
      <c r="K54" s="52">
        <f t="shared" si="0"/>
        <v>4140</v>
      </c>
    </row>
    <row r="55" spans="1:11" x14ac:dyDescent="0.2">
      <c r="A55" s="429" t="s">
        <v>143</v>
      </c>
      <c r="B55" s="431"/>
      <c r="C55" s="206"/>
      <c r="D55" s="12"/>
      <c r="E55" s="12">
        <v>12</v>
      </c>
      <c r="F55" s="12">
        <v>640</v>
      </c>
      <c r="G55" s="301">
        <v>0.05</v>
      </c>
      <c r="H55" s="13">
        <f>SUM(E55*F55)</f>
        <v>7680</v>
      </c>
      <c r="J55" s="281"/>
      <c r="K55" s="52">
        <f t="shared" si="0"/>
        <v>384</v>
      </c>
    </row>
    <row r="56" spans="1:11" x14ac:dyDescent="0.2">
      <c r="A56" s="429" t="s">
        <v>145</v>
      </c>
      <c r="B56" s="431"/>
      <c r="C56" s="206"/>
      <c r="D56" s="12"/>
      <c r="E56" s="12"/>
      <c r="F56" s="12"/>
      <c r="G56" s="301">
        <v>0.05</v>
      </c>
      <c r="H56" s="13">
        <v>2520</v>
      </c>
      <c r="J56" s="281"/>
      <c r="K56" s="52">
        <f t="shared" si="0"/>
        <v>126</v>
      </c>
    </row>
    <row r="57" spans="1:11" ht="31.5" x14ac:dyDescent="0.2">
      <c r="A57" s="271" t="s">
        <v>13</v>
      </c>
      <c r="B57" s="275" t="s">
        <v>71</v>
      </c>
      <c r="C57" s="276"/>
      <c r="D57" s="273"/>
      <c r="E57" s="273"/>
      <c r="F57" s="273"/>
      <c r="G57" s="274"/>
      <c r="H57" s="251">
        <f>SUM(H58)</f>
        <v>60000</v>
      </c>
      <c r="J57" s="281"/>
      <c r="K57" s="52"/>
    </row>
    <row r="58" spans="1:11" s="8" customFormat="1" x14ac:dyDescent="0.2">
      <c r="A58" s="448" t="s">
        <v>126</v>
      </c>
      <c r="B58" s="449"/>
      <c r="C58" s="206"/>
      <c r="D58" s="12"/>
      <c r="E58" s="206">
        <v>12</v>
      </c>
      <c r="F58" s="12">
        <v>5000</v>
      </c>
      <c r="G58" s="288">
        <v>0.27</v>
      </c>
      <c r="H58" s="13">
        <f>SUM(E58*F58)</f>
        <v>60000</v>
      </c>
      <c r="J58" s="282"/>
      <c r="K58" s="52">
        <f t="shared" si="0"/>
        <v>16200.000000000002</v>
      </c>
    </row>
    <row r="59" spans="1:11" s="8" customFormat="1" x14ac:dyDescent="0.2">
      <c r="A59" s="272" t="s">
        <v>84</v>
      </c>
      <c r="B59" s="275" t="s">
        <v>127</v>
      </c>
      <c r="C59" s="276"/>
      <c r="D59" s="273"/>
      <c r="E59" s="273"/>
      <c r="F59" s="273"/>
      <c r="G59" s="274"/>
      <c r="H59" s="251">
        <f>SUM(H60:H62)</f>
        <v>1900000</v>
      </c>
      <c r="J59" s="282"/>
      <c r="K59" s="52"/>
    </row>
    <row r="60" spans="1:11" x14ac:dyDescent="0.2">
      <c r="A60" s="30" t="s">
        <v>88</v>
      </c>
      <c r="B60" s="472" t="s">
        <v>85</v>
      </c>
      <c r="C60" s="449"/>
      <c r="D60" s="60"/>
      <c r="E60" s="60"/>
      <c r="F60" s="60">
        <v>50000</v>
      </c>
      <c r="G60" s="302">
        <v>0.27</v>
      </c>
      <c r="H60" s="61">
        <f>SUM(F60)</f>
        <v>50000</v>
      </c>
      <c r="J60" s="281"/>
      <c r="K60" s="52">
        <f t="shared" si="0"/>
        <v>13500</v>
      </c>
    </row>
    <row r="61" spans="1:11" x14ac:dyDescent="0.2">
      <c r="A61" s="46" t="s">
        <v>87</v>
      </c>
      <c r="B61" s="472" t="s">
        <v>86</v>
      </c>
      <c r="C61" s="449"/>
      <c r="D61" s="60"/>
      <c r="E61" s="60"/>
      <c r="F61" s="60">
        <v>1700000</v>
      </c>
      <c r="G61" s="302">
        <v>0.27</v>
      </c>
      <c r="H61" s="61">
        <f t="shared" ref="H61:H62" si="1">SUM(F61)</f>
        <v>1700000</v>
      </c>
      <c r="J61" s="281"/>
      <c r="K61" s="52">
        <f t="shared" si="0"/>
        <v>459000.00000000006</v>
      </c>
    </row>
    <row r="62" spans="1:11" x14ac:dyDescent="0.2">
      <c r="A62" s="79" t="s">
        <v>89</v>
      </c>
      <c r="B62" s="472" t="s">
        <v>90</v>
      </c>
      <c r="C62" s="449"/>
      <c r="D62" s="60"/>
      <c r="E62" s="60"/>
      <c r="F62" s="60">
        <v>150000</v>
      </c>
      <c r="G62" s="302">
        <v>0.27</v>
      </c>
      <c r="H62" s="61">
        <f t="shared" si="1"/>
        <v>150000</v>
      </c>
      <c r="J62" s="281"/>
      <c r="K62" s="52">
        <f t="shared" si="0"/>
        <v>40500</v>
      </c>
    </row>
    <row r="63" spans="1:11" x14ac:dyDescent="0.2">
      <c r="A63" s="271" t="s">
        <v>82</v>
      </c>
      <c r="B63" s="434" t="s">
        <v>83</v>
      </c>
      <c r="C63" s="435"/>
      <c r="D63" s="436"/>
      <c r="E63" s="273"/>
      <c r="F63" s="273"/>
      <c r="G63" s="274"/>
      <c r="H63" s="251">
        <f>SUM(H64:H65)</f>
        <v>50000</v>
      </c>
      <c r="J63" s="281"/>
      <c r="K63" s="52">
        <f t="shared" si="0"/>
        <v>0</v>
      </c>
    </row>
    <row r="64" spans="1:11" x14ac:dyDescent="0.2">
      <c r="A64" s="429" t="s">
        <v>146</v>
      </c>
      <c r="B64" s="430"/>
      <c r="C64" s="277"/>
      <c r="D64" s="60"/>
      <c r="E64" s="60"/>
      <c r="F64" s="60">
        <v>14500</v>
      </c>
      <c r="G64" s="302" t="s">
        <v>147</v>
      </c>
      <c r="H64" s="61">
        <f>SUM(F64)</f>
        <v>14500</v>
      </c>
      <c r="J64" s="281"/>
      <c r="K64" s="52"/>
    </row>
    <row r="65" spans="1:11" x14ac:dyDescent="0.2">
      <c r="A65" s="429" t="s">
        <v>148</v>
      </c>
      <c r="B65" s="430"/>
      <c r="C65" s="303"/>
      <c r="D65" s="304"/>
      <c r="E65" s="60"/>
      <c r="F65" s="60">
        <v>35500</v>
      </c>
      <c r="G65" s="302">
        <v>0.27</v>
      </c>
      <c r="H65" s="61">
        <f>SUM(F65)</f>
        <v>35500</v>
      </c>
      <c r="J65" s="281"/>
      <c r="K65" s="52">
        <f t="shared" si="0"/>
        <v>9585</v>
      </c>
    </row>
    <row r="66" spans="1:11" ht="21" customHeight="1" x14ac:dyDescent="0.2">
      <c r="A66" s="272" t="s">
        <v>128</v>
      </c>
      <c r="B66" s="434" t="s">
        <v>129</v>
      </c>
      <c r="C66" s="435"/>
      <c r="D66" s="436"/>
      <c r="E66" s="273"/>
      <c r="F66" s="273"/>
      <c r="G66" s="274"/>
      <c r="H66" s="251">
        <v>0</v>
      </c>
      <c r="J66" s="281"/>
      <c r="K66" s="52"/>
    </row>
    <row r="67" spans="1:11" x14ac:dyDescent="0.2">
      <c r="A67" s="271" t="s">
        <v>14</v>
      </c>
      <c r="B67" s="434" t="s">
        <v>30</v>
      </c>
      <c r="C67" s="435"/>
      <c r="D67" s="436"/>
      <c r="E67" s="273"/>
      <c r="F67" s="273"/>
      <c r="G67" s="274"/>
      <c r="H67" s="251">
        <f>SUM(H68:H71)</f>
        <v>800000</v>
      </c>
      <c r="J67" s="281"/>
      <c r="K67" s="52">
        <f t="shared" si="0"/>
        <v>0</v>
      </c>
    </row>
    <row r="68" spans="1:11" x14ac:dyDescent="0.2">
      <c r="A68" s="429" t="s">
        <v>149</v>
      </c>
      <c r="B68" s="430"/>
      <c r="C68" s="277"/>
      <c r="D68" s="60"/>
      <c r="E68" s="60"/>
      <c r="F68" s="60"/>
      <c r="G68" s="302" t="s">
        <v>150</v>
      </c>
      <c r="H68" s="61">
        <v>80000</v>
      </c>
      <c r="J68" s="281"/>
      <c r="K68" s="52"/>
    </row>
    <row r="69" spans="1:11" x14ac:dyDescent="0.2">
      <c r="A69" s="429" t="s">
        <v>151</v>
      </c>
      <c r="B69" s="430"/>
      <c r="C69" s="303"/>
      <c r="D69" s="304"/>
      <c r="E69" s="60">
        <v>4</v>
      </c>
      <c r="F69" s="60">
        <v>5500</v>
      </c>
      <c r="G69" s="302">
        <v>0.27</v>
      </c>
      <c r="H69" s="61">
        <f>SUM(E69*F69)</f>
        <v>22000</v>
      </c>
      <c r="J69" s="281"/>
      <c r="K69" s="52">
        <f>SUM(H69*G69)</f>
        <v>5940</v>
      </c>
    </row>
    <row r="70" spans="1:11" x14ac:dyDescent="0.2">
      <c r="A70" s="429" t="s">
        <v>152</v>
      </c>
      <c r="B70" s="430"/>
      <c r="C70" s="303"/>
      <c r="D70" s="304"/>
      <c r="E70" s="60">
        <v>2</v>
      </c>
      <c r="F70" s="60">
        <v>10000</v>
      </c>
      <c r="G70" s="302">
        <v>0.27</v>
      </c>
      <c r="H70" s="61">
        <f>SUM(E70*F70)</f>
        <v>20000</v>
      </c>
      <c r="J70" s="281"/>
      <c r="K70" s="52">
        <f>SUM(H70*G70)</f>
        <v>5400</v>
      </c>
    </row>
    <row r="71" spans="1:11" x14ac:dyDescent="0.2">
      <c r="A71" s="429" t="s">
        <v>145</v>
      </c>
      <c r="B71" s="430"/>
      <c r="C71" s="303"/>
      <c r="D71" s="304"/>
      <c r="E71" s="60"/>
      <c r="F71" s="60"/>
      <c r="G71" s="302">
        <v>0.27</v>
      </c>
      <c r="H71" s="61">
        <v>678000</v>
      </c>
      <c r="J71" s="281"/>
      <c r="K71" s="52">
        <f>SUM(H71*G71)</f>
        <v>183060</v>
      </c>
    </row>
    <row r="72" spans="1:11" x14ac:dyDescent="0.2">
      <c r="A72" s="271" t="s">
        <v>15</v>
      </c>
      <c r="B72" s="434" t="s">
        <v>31</v>
      </c>
      <c r="C72" s="435"/>
      <c r="D72" s="436"/>
      <c r="E72" s="273"/>
      <c r="F72" s="273"/>
      <c r="G72" s="274"/>
      <c r="H72" s="251">
        <v>100000</v>
      </c>
      <c r="J72" s="281"/>
      <c r="K72" s="52"/>
    </row>
    <row r="73" spans="1:11" ht="21" customHeight="1" x14ac:dyDescent="0.2">
      <c r="A73" s="271" t="s">
        <v>16</v>
      </c>
      <c r="B73" s="434" t="s">
        <v>32</v>
      </c>
      <c r="C73" s="435"/>
      <c r="D73" s="436"/>
      <c r="E73" s="273"/>
      <c r="F73" s="273"/>
      <c r="G73" s="274"/>
      <c r="H73" s="251">
        <f>SUM(K73)</f>
        <v>924635</v>
      </c>
      <c r="J73" s="281"/>
      <c r="K73" s="283">
        <f>SUM(K47:K72)</f>
        <v>924635</v>
      </c>
    </row>
    <row r="74" spans="1:11" ht="13.5" thickBot="1" x14ac:dyDescent="0.25">
      <c r="A74" s="297" t="s">
        <v>17</v>
      </c>
      <c r="B74" s="473" t="s">
        <v>61</v>
      </c>
      <c r="C74" s="474"/>
      <c r="D74" s="475"/>
      <c r="E74" s="298"/>
      <c r="F74" s="298"/>
      <c r="G74" s="299"/>
      <c r="H74" s="300">
        <v>5000</v>
      </c>
      <c r="J74" s="281"/>
      <c r="K74" s="52"/>
    </row>
    <row r="75" spans="1:11" ht="13.5" thickBot="1" x14ac:dyDescent="0.25">
      <c r="A75" s="427" t="s">
        <v>37</v>
      </c>
      <c r="B75" s="410"/>
      <c r="C75" s="214"/>
      <c r="D75" s="64"/>
      <c r="E75" s="64"/>
      <c r="F75" s="64"/>
      <c r="G75" s="56"/>
      <c r="H75" s="57">
        <f>SUM(H46,H49,H53,H57,H59,H63,H66,H67,H72,H73,H74)</f>
        <v>4632635</v>
      </c>
      <c r="J75" s="281"/>
      <c r="K75" s="52"/>
    </row>
    <row r="76" spans="1:11" ht="23.25" customHeight="1" thickBot="1" x14ac:dyDescent="0.25">
      <c r="A76" s="272" t="s">
        <v>136</v>
      </c>
      <c r="B76" s="434" t="s">
        <v>135</v>
      </c>
      <c r="C76" s="435"/>
      <c r="D76" s="436"/>
      <c r="E76" s="273"/>
      <c r="F76" s="273"/>
      <c r="G76" s="274"/>
      <c r="H76" s="306">
        <v>0</v>
      </c>
      <c r="J76" s="281"/>
      <c r="K76" s="52"/>
    </row>
    <row r="77" spans="1:11" ht="13.5" thickBot="1" x14ac:dyDescent="0.25">
      <c r="A77" s="427"/>
      <c r="B77" s="410"/>
      <c r="C77" s="214"/>
      <c r="D77" s="64"/>
      <c r="E77" s="64"/>
      <c r="F77" s="64"/>
      <c r="G77" s="56"/>
      <c r="H77" s="305">
        <f>SUM(H76)</f>
        <v>0</v>
      </c>
      <c r="J77" s="281"/>
      <c r="K77" s="52"/>
    </row>
    <row r="78" spans="1:11" ht="12.75" customHeight="1" x14ac:dyDescent="0.2">
      <c r="A78" s="271" t="s">
        <v>91</v>
      </c>
      <c r="B78" s="434" t="s">
        <v>92</v>
      </c>
      <c r="C78" s="435"/>
      <c r="D78" s="436"/>
      <c r="E78" s="273"/>
      <c r="F78" s="273"/>
      <c r="G78" s="274"/>
      <c r="H78" s="251">
        <v>200000</v>
      </c>
      <c r="J78" s="281"/>
    </row>
    <row r="79" spans="1:11" ht="26.25" customHeight="1" thickBot="1" x14ac:dyDescent="0.25">
      <c r="A79" s="271" t="s">
        <v>93</v>
      </c>
      <c r="B79" s="434" t="s">
        <v>95</v>
      </c>
      <c r="C79" s="435"/>
      <c r="D79" s="436"/>
      <c r="E79" s="273"/>
      <c r="F79" s="273"/>
      <c r="G79" s="274"/>
      <c r="H79" s="251">
        <v>54000</v>
      </c>
      <c r="J79" s="281"/>
    </row>
    <row r="80" spans="1:11" ht="13.5" thickBot="1" x14ac:dyDescent="0.25">
      <c r="A80" s="427" t="s">
        <v>94</v>
      </c>
      <c r="B80" s="410"/>
      <c r="C80" s="214"/>
      <c r="D80" s="64"/>
      <c r="E80" s="64"/>
      <c r="F80" s="64"/>
      <c r="G80" s="56"/>
      <c r="H80" s="57">
        <f>SUM(H78,H79)</f>
        <v>254000</v>
      </c>
    </row>
    <row r="81" spans="1:8" ht="13.5" thickBot="1" x14ac:dyDescent="0.25">
      <c r="A81" s="425" t="s">
        <v>40</v>
      </c>
      <c r="B81" s="426"/>
      <c r="C81" s="221"/>
      <c r="D81" s="73"/>
      <c r="E81" s="73"/>
      <c r="F81" s="73"/>
      <c r="G81" s="84"/>
      <c r="H81" s="73">
        <f>SUM(H42,H45,H75,H80)</f>
        <v>16936635</v>
      </c>
    </row>
    <row r="82" spans="1:8" ht="13.5" thickBot="1" x14ac:dyDescent="0.25">
      <c r="A82" s="25"/>
      <c r="B82" s="18"/>
      <c r="C82" s="18"/>
      <c r="D82" s="26"/>
      <c r="E82" s="26"/>
      <c r="F82" s="26"/>
      <c r="G82" s="26"/>
      <c r="H82" s="27"/>
    </row>
    <row r="83" spans="1:8" ht="13.5" thickBot="1" x14ac:dyDescent="0.25">
      <c r="A83" s="22" t="s">
        <v>50</v>
      </c>
      <c r="B83" s="23"/>
      <c r="C83" s="24"/>
      <c r="D83" s="24"/>
      <c r="E83" s="24"/>
      <c r="F83" s="24"/>
      <c r="G83" s="87"/>
      <c r="H83" s="24">
        <f>SUM(H15,H24,H81)</f>
        <v>18251485</v>
      </c>
    </row>
  </sheetData>
  <mergeCells count="80">
    <mergeCell ref="B78:D78"/>
    <mergeCell ref="B79:D79"/>
    <mergeCell ref="B72:D72"/>
    <mergeCell ref="A58:B58"/>
    <mergeCell ref="B60:C60"/>
    <mergeCell ref="B61:C61"/>
    <mergeCell ref="B62:C62"/>
    <mergeCell ref="B63:D63"/>
    <mergeCell ref="B66:D66"/>
    <mergeCell ref="A75:B75"/>
    <mergeCell ref="B74:D74"/>
    <mergeCell ref="B67:D67"/>
    <mergeCell ref="A77:B77"/>
    <mergeCell ref="B76:D76"/>
    <mergeCell ref="B73:D73"/>
    <mergeCell ref="A69:B69"/>
    <mergeCell ref="B31:D31"/>
    <mergeCell ref="B32:D32"/>
    <mergeCell ref="B33:D33"/>
    <mergeCell ref="A34:B34"/>
    <mergeCell ref="A35:B35"/>
    <mergeCell ref="A11:E11"/>
    <mergeCell ref="A13:E13"/>
    <mergeCell ref="B12:F12"/>
    <mergeCell ref="A14:E14"/>
    <mergeCell ref="B28:D28"/>
    <mergeCell ref="A29:B29"/>
    <mergeCell ref="A30:B30"/>
    <mergeCell ref="B19:F19"/>
    <mergeCell ref="A15:F15"/>
    <mergeCell ref="A21:F21"/>
    <mergeCell ref="B8:E8"/>
    <mergeCell ref="A80:B80"/>
    <mergeCell ref="A81:B81"/>
    <mergeCell ref="A10:E10"/>
    <mergeCell ref="A9:E9"/>
    <mergeCell ref="A23:B23"/>
    <mergeCell ref="A25:H25"/>
    <mergeCell ref="A26:A27"/>
    <mergeCell ref="B26:B27"/>
    <mergeCell ref="C26:G26"/>
    <mergeCell ref="A24:F24"/>
    <mergeCell ref="A16:H16"/>
    <mergeCell ref="A17:A18"/>
    <mergeCell ref="B17:B18"/>
    <mergeCell ref="C17:G17"/>
    <mergeCell ref="A20:E20"/>
    <mergeCell ref="A1:H1"/>
    <mergeCell ref="A2:H2"/>
    <mergeCell ref="A4:H4"/>
    <mergeCell ref="A5:H5"/>
    <mergeCell ref="A6:A7"/>
    <mergeCell ref="B6:B7"/>
    <mergeCell ref="C6:G6"/>
    <mergeCell ref="A39:B39"/>
    <mergeCell ref="B41:D41"/>
    <mergeCell ref="B36:D36"/>
    <mergeCell ref="A51:B51"/>
    <mergeCell ref="B46:D46"/>
    <mergeCell ref="B49:D49"/>
    <mergeCell ref="C42:G42"/>
    <mergeCell ref="C45:G45"/>
    <mergeCell ref="B40:D40"/>
    <mergeCell ref="A37:B37"/>
    <mergeCell ref="A38:B38"/>
    <mergeCell ref="A42:B42"/>
    <mergeCell ref="A45:B45"/>
    <mergeCell ref="A50:B50"/>
    <mergeCell ref="A47:B47"/>
    <mergeCell ref="A48:B48"/>
    <mergeCell ref="A52:B52"/>
    <mergeCell ref="A54:B54"/>
    <mergeCell ref="A55:B55"/>
    <mergeCell ref="B53:D53"/>
    <mergeCell ref="A70:B70"/>
    <mergeCell ref="A71:B71"/>
    <mergeCell ref="A56:B56"/>
    <mergeCell ref="A64:B64"/>
    <mergeCell ref="A65:B65"/>
    <mergeCell ref="A68:B68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5</vt:i4>
      </vt:variant>
    </vt:vector>
  </HeadingPairs>
  <TitlesOfParts>
    <vt:vector size="11" baseType="lpstr">
      <vt:lpstr>Mérleg(Műv.Ház 2020.)</vt:lpstr>
      <vt:lpstr>Bevételek(Műv.Ház 2020)</vt:lpstr>
      <vt:lpstr>Bevételek COFOG</vt:lpstr>
      <vt:lpstr>Kiadások(Műv.Ház 2020)</vt:lpstr>
      <vt:lpstr>Kiadások COFOG szerint</vt:lpstr>
      <vt:lpstr>Részletes cofogos</vt:lpstr>
      <vt:lpstr>'Bevételek COFOG'!Nyomtatási_terület</vt:lpstr>
      <vt:lpstr>'Bevételek(Műv.Ház 2020)'!Nyomtatási_terület</vt:lpstr>
      <vt:lpstr>'Kiadások COFOG szerint'!Nyomtatási_terület</vt:lpstr>
      <vt:lpstr>'Kiadások(Műv.Ház 2020)'!Nyomtatási_terület</vt:lpstr>
      <vt:lpstr>'Mérleg(Műv.Ház 2020.)'!Nyomtatási_terület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SzZsuzsi</dc:creator>
  <cp:lastModifiedBy>Csév2</cp:lastModifiedBy>
  <cp:lastPrinted>2022-01-24T14:57:46Z</cp:lastPrinted>
  <dcterms:created xsi:type="dcterms:W3CDTF">2016-01-02T07:48:50Z</dcterms:created>
  <dcterms:modified xsi:type="dcterms:W3CDTF">2022-01-27T13:30:58Z</dcterms:modified>
</cp:coreProperties>
</file>