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2\2022.02.01\"/>
    </mc:Choice>
  </mc:AlternateContent>
  <xr:revisionPtr revIDLastSave="0" documentId="13_ncr:1_{2E40ECB7-A57D-4644-953E-10978A5B98A1}" xr6:coauthVersionLast="47" xr6:coauthVersionMax="47" xr10:uidLastSave="{00000000-0000-0000-0000-000000000000}"/>
  <workbookProtection workbookAlgorithmName="SHA-512" workbookHashValue="bXVFdbmVMVIfOjxFCD5+Sri/4NHG1M9Mca3vH5eIhRhdx3xPB7waAFQS6ZI5VM8PsNXtKTlkv/+lKbmg3+YkhA==" workbookSaltValue="quYYP09eM9W3gkIqhlxB6A==" workbookSpinCount="100000" lockStructure="1"/>
  <bookViews>
    <workbookView xWindow="-120" yWindow="-120" windowWidth="29040" windowHeight="15840" activeTab="1" xr2:uid="{00000000-000D-0000-FFFF-FFFF00000000}"/>
  </bookViews>
  <sheets>
    <sheet name="Mérleg(Hivatal 2021)" sheetId="4" r:id="rId1"/>
    <sheet name="Bevételek(Hivatal 2021)" sheetId="2" r:id="rId2"/>
    <sheet name="Kiadások COFOG szerint" sheetId="5" state="hidden" r:id="rId3"/>
    <sheet name="Kiadások(Hivatal 2021)" sheetId="3" r:id="rId4"/>
    <sheet name="Részletes cofog kiadás" sheetId="6" state="hidden" r:id="rId5"/>
  </sheets>
  <definedNames>
    <definedName name="_xlnm._FilterDatabase" localSheetId="2" hidden="1">'Kiadások COFOG szerint'!$A$1:$A$41</definedName>
    <definedName name="_xlnm.Print_Area" localSheetId="1">'Bevételek(Hivatal 2021)'!$A$1:$F$29</definedName>
    <definedName name="_xlnm.Print_Area" localSheetId="2">'Kiadások COFOG szerint'!$A$1:$F$41</definedName>
    <definedName name="_xlnm.Print_Area" localSheetId="3">'Kiadások(Hivatal 2021)'!$A$1:$F$46</definedName>
    <definedName name="_xlnm.Print_Area" localSheetId="0">'Mérleg(Hivatal 2021)'!$A$1:$L$27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2" l="1"/>
  <c r="F9" i="2"/>
  <c r="J12" i="2"/>
  <c r="D38" i="3"/>
  <c r="C39" i="5"/>
  <c r="D9" i="5"/>
  <c r="F31" i="5" l="1"/>
  <c r="F22" i="5"/>
  <c r="G20" i="6"/>
  <c r="C21" i="6" s="1"/>
  <c r="F9" i="5"/>
  <c r="D22" i="5" l="1"/>
  <c r="F13" i="5"/>
  <c r="D13" i="5" s="1"/>
  <c r="C22" i="6"/>
  <c r="E22" i="6" s="1"/>
  <c r="C15" i="3" l="1"/>
  <c r="F30" i="3"/>
  <c r="E11" i="2"/>
  <c r="I24" i="6" l="1"/>
  <c r="I25" i="6"/>
  <c r="I32" i="6"/>
  <c r="G31" i="6"/>
  <c r="I31" i="6" s="1"/>
  <c r="G27" i="6"/>
  <c r="I27" i="6" s="1"/>
  <c r="G28" i="6"/>
  <c r="I28" i="6" s="1"/>
  <c r="G29" i="6"/>
  <c r="I29" i="6" s="1"/>
  <c r="F21" i="3"/>
  <c r="G30" i="6" l="1"/>
  <c r="F14" i="4" l="1"/>
  <c r="E18" i="2" l="1"/>
  <c r="E16" i="2"/>
  <c r="D18" i="2"/>
  <c r="D16" i="2"/>
  <c r="E10" i="2"/>
  <c r="E8" i="2"/>
  <c r="D10" i="2"/>
  <c r="D11" i="2"/>
  <c r="D8" i="2"/>
  <c r="F34" i="5" l="1"/>
  <c r="F21" i="5"/>
  <c r="D21" i="5" s="1"/>
  <c r="F17" i="5"/>
  <c r="D17" i="5" s="1"/>
  <c r="F10" i="5"/>
  <c r="D10" i="5" s="1"/>
  <c r="F20" i="3" l="1"/>
  <c r="F16" i="3"/>
  <c r="D23" i="5"/>
  <c r="G34" i="6"/>
  <c r="E21" i="6"/>
  <c r="D31" i="5"/>
  <c r="E36" i="3"/>
  <c r="E35" i="3"/>
  <c r="E37" i="3" s="1"/>
  <c r="E34" i="3"/>
  <c r="C35" i="5"/>
  <c r="C38" i="5"/>
  <c r="G49" i="6"/>
  <c r="F33" i="3"/>
  <c r="L14" i="4" s="1"/>
  <c r="G26" i="6" l="1"/>
  <c r="E17" i="2"/>
  <c r="D17" i="2"/>
  <c r="C37" i="3"/>
  <c r="D34" i="5"/>
  <c r="D35" i="5" s="1"/>
  <c r="F34" i="3"/>
  <c r="F35" i="5"/>
  <c r="G50" i="6" l="1"/>
  <c r="F36" i="5" s="1"/>
  <c r="D36" i="5" s="1"/>
  <c r="F37" i="5"/>
  <c r="D37" i="5" s="1"/>
  <c r="D36" i="3" l="1"/>
  <c r="F36" i="3"/>
  <c r="F35" i="3"/>
  <c r="F38" i="5"/>
  <c r="G53" i="6"/>
  <c r="E13" i="5"/>
  <c r="E21" i="5"/>
  <c r="F37" i="3" l="1"/>
  <c r="L15" i="4" s="1"/>
  <c r="D35" i="3"/>
  <c r="D37" i="3" s="1"/>
  <c r="D38" i="5"/>
  <c r="E9" i="5"/>
  <c r="F16" i="5"/>
  <c r="D16" i="5" s="1"/>
  <c r="E17" i="5"/>
  <c r="F18" i="5"/>
  <c r="D18" i="5" s="1"/>
  <c r="F19" i="5"/>
  <c r="D19" i="5" s="1"/>
  <c r="F12" i="5"/>
  <c r="D12" i="5" s="1"/>
  <c r="F14" i="5"/>
  <c r="D14" i="5" s="1"/>
  <c r="F15" i="5"/>
  <c r="D15" i="5" s="1"/>
  <c r="F11" i="5"/>
  <c r="D11" i="5" s="1"/>
  <c r="E10" i="5"/>
  <c r="F25" i="5"/>
  <c r="F24" i="5"/>
  <c r="D24" i="5" s="1"/>
  <c r="G46" i="6"/>
  <c r="F32" i="5" s="1"/>
  <c r="D32" i="5" s="1"/>
  <c r="E31" i="5"/>
  <c r="G43" i="6"/>
  <c r="I43" i="6" s="1"/>
  <c r="G42" i="6"/>
  <c r="I42" i="6" s="1"/>
  <c r="F24" i="3" l="1"/>
  <c r="D25" i="5"/>
  <c r="F23" i="3"/>
  <c r="D20" i="5"/>
  <c r="E32" i="5"/>
  <c r="E11" i="5"/>
  <c r="F20" i="5"/>
  <c r="E24" i="5"/>
  <c r="E15" i="5"/>
  <c r="E25" i="5"/>
  <c r="E14" i="5"/>
  <c r="G39" i="6"/>
  <c r="F29" i="5" s="1"/>
  <c r="D29" i="5" s="1"/>
  <c r="G37" i="6"/>
  <c r="I37" i="6" s="1"/>
  <c r="G35" i="6"/>
  <c r="G23" i="6"/>
  <c r="D23" i="6"/>
  <c r="C23" i="6"/>
  <c r="D20" i="6"/>
  <c r="C20" i="6"/>
  <c r="G41" i="6" l="1"/>
  <c r="F27" i="5"/>
  <c r="D27" i="5" s="1"/>
  <c r="E29" i="5"/>
  <c r="E20" i="6"/>
  <c r="E23" i="6"/>
  <c r="G33" i="6"/>
  <c r="F30" i="5" l="1"/>
  <c r="D30" i="5" s="1"/>
  <c r="G47" i="6"/>
  <c r="G54" i="6" s="1"/>
  <c r="I33" i="6"/>
  <c r="I44" i="6" s="1"/>
  <c r="C44" i="6" s="1"/>
  <c r="E27" i="5"/>
  <c r="F28" i="5"/>
  <c r="D28" i="5" s="1"/>
  <c r="F26" i="5"/>
  <c r="D26" i="5" s="1"/>
  <c r="E30" i="5" l="1"/>
  <c r="E28" i="5"/>
  <c r="E26" i="5"/>
  <c r="F33" i="5"/>
  <c r="C10" i="4"/>
  <c r="C9" i="4"/>
  <c r="F12" i="2"/>
  <c r="C9" i="2"/>
  <c r="C12" i="4"/>
  <c r="C11" i="4"/>
  <c r="C14" i="4"/>
  <c r="C24" i="2"/>
  <c r="C19" i="2"/>
  <c r="C24" i="3"/>
  <c r="D24" i="3" s="1"/>
  <c r="C28" i="3"/>
  <c r="C23" i="3"/>
  <c r="D23" i="3" s="1"/>
  <c r="C21" i="3"/>
  <c r="D21" i="3" s="1"/>
  <c r="C10" i="3"/>
  <c r="C11" i="3"/>
  <c r="C18" i="3"/>
  <c r="D18" i="3" s="1"/>
  <c r="C20" i="5"/>
  <c r="E20" i="5" s="1"/>
  <c r="C33" i="5"/>
  <c r="C23" i="5"/>
  <c r="C33" i="3"/>
  <c r="E33" i="5" l="1"/>
  <c r="C12" i="2"/>
  <c r="E12" i="2" s="1"/>
  <c r="E9" i="2"/>
  <c r="D9" i="2"/>
  <c r="E20" i="3"/>
  <c r="D20" i="3"/>
  <c r="D16" i="3"/>
  <c r="E16" i="3"/>
  <c r="E30" i="3"/>
  <c r="D30" i="3"/>
  <c r="C13" i="4"/>
  <c r="C16" i="4" s="1"/>
  <c r="I14" i="4"/>
  <c r="J14" i="4" s="1"/>
  <c r="C34" i="3"/>
  <c r="C22" i="3"/>
  <c r="I10" i="4" s="1"/>
  <c r="C26" i="2"/>
  <c r="C32" i="3"/>
  <c r="I11" i="4" s="1"/>
  <c r="C41" i="5"/>
  <c r="C19" i="3"/>
  <c r="I9" i="4" l="1"/>
  <c r="C38" i="3"/>
  <c r="I13" i="4"/>
  <c r="I16" i="4"/>
  <c r="F19" i="2"/>
  <c r="E19" i="2" s="1"/>
  <c r="F17" i="3"/>
  <c r="D17" i="3" l="1"/>
  <c r="F23" i="5"/>
  <c r="F39" i="5" l="1"/>
  <c r="E23" i="5"/>
  <c r="F24" i="2"/>
  <c r="F26" i="2" s="1"/>
  <c r="D33" i="3"/>
  <c r="D34" i="3" s="1"/>
  <c r="F41" i="5" l="1"/>
  <c r="E41" i="5" s="1"/>
  <c r="E39" i="5"/>
  <c r="E26" i="2"/>
  <c r="F9" i="4"/>
  <c r="E9" i="4" s="1"/>
  <c r="F11" i="4"/>
  <c r="F10" i="4"/>
  <c r="F27" i="3"/>
  <c r="F26" i="3"/>
  <c r="F25" i="3"/>
  <c r="D24" i="2"/>
  <c r="D9" i="4"/>
  <c r="D41" i="5" l="1"/>
  <c r="D25" i="3"/>
  <c r="E25" i="3"/>
  <c r="E26" i="3"/>
  <c r="D26" i="3"/>
  <c r="E27" i="3"/>
  <c r="D27" i="3"/>
  <c r="D11" i="4"/>
  <c r="E11" i="4"/>
  <c r="D14" i="4"/>
  <c r="E14" i="4"/>
  <c r="D10" i="4"/>
  <c r="D19" i="2"/>
  <c r="F22" i="3"/>
  <c r="E22" i="3" s="1"/>
  <c r="F15" i="3"/>
  <c r="D15" i="3" s="1"/>
  <c r="F14" i="3"/>
  <c r="F13" i="3"/>
  <c r="F12" i="3"/>
  <c r="F11" i="3"/>
  <c r="D11" i="3" s="1"/>
  <c r="F10" i="3"/>
  <c r="F9" i="3"/>
  <c r="F8" i="3"/>
  <c r="E13" i="3" l="1"/>
  <c r="D13" i="3"/>
  <c r="E9" i="3"/>
  <c r="D9" i="3"/>
  <c r="E10" i="3"/>
  <c r="D10" i="3"/>
  <c r="E14" i="3"/>
  <c r="D14" i="3"/>
  <c r="D8" i="3"/>
  <c r="E8" i="3"/>
  <c r="E12" i="3"/>
  <c r="D12" i="3"/>
  <c r="F19" i="3"/>
  <c r="E19" i="3" s="1"/>
  <c r="L9" i="4" l="1"/>
  <c r="K9" i="4" s="1"/>
  <c r="J9" i="4" l="1"/>
  <c r="D33" i="5" l="1"/>
  <c r="D12" i="2" l="1"/>
  <c r="D26" i="2" s="1"/>
  <c r="F31" i="3" l="1"/>
  <c r="D31" i="3" s="1"/>
  <c r="E31" i="3" l="1"/>
  <c r="D39" i="5"/>
  <c r="L10" i="4"/>
  <c r="D22" i="3"/>
  <c r="J10" i="4" l="1"/>
  <c r="K10" i="4"/>
  <c r="F29" i="3"/>
  <c r="F28" i="3"/>
  <c r="D28" i="3" l="1"/>
  <c r="E28" i="3"/>
  <c r="E29" i="3"/>
  <c r="D29" i="3"/>
  <c r="F32" i="3"/>
  <c r="D19" i="3"/>
  <c r="F38" i="3" l="1"/>
  <c r="E32" i="3"/>
  <c r="L11" i="4"/>
  <c r="K11" i="4" s="1"/>
  <c r="D32" i="3"/>
  <c r="E38" i="3" l="1"/>
  <c r="F28" i="2"/>
  <c r="J11" i="4"/>
  <c r="L13" i="4"/>
  <c r="J13" i="4" s="1"/>
  <c r="L16" i="4" l="1"/>
  <c r="F12" i="4"/>
  <c r="K16" i="4" l="1"/>
  <c r="J16" i="4"/>
  <c r="D12" i="4"/>
  <c r="D13" i="4" s="1"/>
  <c r="D16" i="4" s="1"/>
  <c r="E12" i="4"/>
  <c r="F13" i="4"/>
  <c r="E13" i="4" s="1"/>
  <c r="F16" i="4" l="1"/>
  <c r="E16" i="4" s="1"/>
</calcChain>
</file>

<file path=xl/sharedStrings.xml><?xml version="1.0" encoding="utf-8"?>
<sst xmlns="http://schemas.openxmlformats.org/spreadsheetml/2006/main" count="308" uniqueCount="144">
  <si>
    <t>Főkönyvi szám</t>
  </si>
  <si>
    <t>Kiadások összesen</t>
  </si>
  <si>
    <t>0981311</t>
  </si>
  <si>
    <t>098161</t>
  </si>
  <si>
    <t>05110111</t>
  </si>
  <si>
    <t>0511021</t>
  </si>
  <si>
    <t>0511041</t>
  </si>
  <si>
    <t>0511061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</si>
  <si>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</si>
  <si>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</si>
  <si>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</si>
  <si>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</si>
  <si>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</si>
  <si>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</si>
  <si>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</si>
  <si>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</si>
  <si>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0532211</t>
  </si>
  <si>
    <t>053361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</si>
  <si>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</si>
  <si>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</si>
  <si>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</si>
  <si>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</si>
  <si>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</si>
  <si>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</si>
  <si>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</si>
  <si>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</si>
  <si>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Normatív jutalmak</t>
  </si>
  <si>
    <t>Készenléti, ügyeleti, helyettesítési díj, túlóra, túlszolgálat</t>
  </si>
  <si>
    <t>Jubileumi jutalom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</si>
  <si>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</si>
  <si>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</si>
  <si>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</si>
  <si>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</si>
  <si>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</si>
  <si>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</si>
  <si>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</si>
  <si>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</si>
  <si>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Szakmai tevékenységet segítő szolgáltatások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</si>
  <si>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</si>
  <si>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</si>
  <si>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</si>
  <si>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</si>
  <si>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</si>
  <si>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</si>
  <si>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</si>
  <si>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</si>
  <si>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</si>
  <si>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</si>
  <si>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</si>
  <si>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</si>
  <si>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</si>
  <si>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</si>
  <si>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</si>
  <si>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</si>
  <si>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</si>
  <si>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</si>
  <si>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</si>
  <si>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0512361</t>
  </si>
  <si>
    <t>Reprezentáció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</si>
  <si>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</si>
  <si>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</si>
  <si>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</si>
  <si>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</si>
  <si>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</si>
  <si>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</si>
  <si>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</si>
  <si>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</si>
  <si>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</si>
  <si>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Bevételek - COFOG: 018030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</si>
  <si>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</si>
  <si>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</si>
  <si>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</si>
  <si>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</si>
  <si>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</si>
  <si>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</si>
  <si>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</si>
  <si>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</si>
  <si>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Egyéb működési bevételek</t>
  </si>
  <si>
    <t>Piliscsévi Közös Önkormányzati Hivatal</t>
  </si>
  <si>
    <t>011130 - Önkormányzatok és önkormányzati hivatalok jogalkotó és általános igazgatási tevékenysége</t>
  </si>
  <si>
    <t>0511071</t>
  </si>
  <si>
    <t>Béren kívüli juttatások</t>
  </si>
  <si>
    <t>0511121</t>
  </si>
  <si>
    <t>Szociális támogatások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</si>
  <si>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</si>
  <si>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</si>
  <si>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</si>
  <si>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</si>
  <si>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0511031</t>
  </si>
  <si>
    <t>Céljuttatás, projektprémium</t>
  </si>
  <si>
    <t>055131</t>
  </si>
  <si>
    <t>Tartalékok előirányzata</t>
  </si>
  <si>
    <t>053221</t>
  </si>
  <si>
    <t>Bevételek - COFOG: 011130</t>
  </si>
  <si>
    <t>09161</t>
  </si>
  <si>
    <t>0940821</t>
  </si>
  <si>
    <t>Egyéb kapott (járó) kamatok és kamatjellegű bevételek</t>
  </si>
  <si>
    <t>Bevételek - COFOG: 016010</t>
  </si>
  <si>
    <t>Központi kezelésű előirányzattól működési célú támogatások bevételei</t>
  </si>
  <si>
    <t>-ebből fenntartói támogatás (Piliscsév)</t>
  </si>
  <si>
    <t>Egyéb működési célú támogatások bevételei államháztartáson belülről (Leányvár)</t>
  </si>
  <si>
    <t>05513</t>
  </si>
  <si>
    <t>094</t>
  </si>
  <si>
    <t xml:space="preserve">Egyéb működési c. tám. </t>
  </si>
  <si>
    <t>Tárgyévi működési bevételek</t>
  </si>
  <si>
    <t>055</t>
  </si>
  <si>
    <t>Tartalékok</t>
  </si>
  <si>
    <t>Változás</t>
  </si>
  <si>
    <t>bankköltség hozzájárulás</t>
  </si>
  <si>
    <t>EP hozzájárulások, betegszabadság</t>
  </si>
  <si>
    <t>hivatal működés:</t>
  </si>
  <si>
    <t>"WinSzoc"</t>
  </si>
  <si>
    <t>Telefonszámla</t>
  </si>
  <si>
    <t>egyéb</t>
  </si>
  <si>
    <t>Mobil internet díja</t>
  </si>
  <si>
    <t>Belső ellenőr díja</t>
  </si>
  <si>
    <t>probono normatíva</t>
  </si>
  <si>
    <t>egyéb továbbképzések</t>
  </si>
  <si>
    <t>bankköltség</t>
  </si>
  <si>
    <t>Márti munkábajárás</t>
  </si>
  <si>
    <t>egyéb kiküldetés</t>
  </si>
  <si>
    <t>kerekítési különbözet</t>
  </si>
  <si>
    <t>05641</t>
  </si>
  <si>
    <t>tárgyi eszköz</t>
  </si>
  <si>
    <t>beruházási áfa</t>
  </si>
  <si>
    <t>05671</t>
  </si>
  <si>
    <t>Beruházási kiadások</t>
  </si>
  <si>
    <t>Tárgyi eszköz beszerzés</t>
  </si>
  <si>
    <t>Beruházási áfa</t>
  </si>
  <si>
    <t>Beruházási áfa kiadásai</t>
  </si>
  <si>
    <t>056</t>
  </si>
  <si>
    <t>Beruházás</t>
  </si>
  <si>
    <t>Bankköltség hozzájárulás: 12.000,- Ft/fő/év</t>
  </si>
  <si>
    <t>egyéb számlás szolgáltatás</t>
  </si>
  <si>
    <t>EP hozzájárulás: 616.000,- Ft, 500.000,- Ft megbízási díj saját foglalkoztatottnak (esküvők, stb.), 500.000 Ft betegszabadság</t>
  </si>
  <si>
    <t>Balázs Márti Jubileumi jutalom: 1 895 100</t>
  </si>
  <si>
    <t>2022. évi eredeti költségvetési előirányzat</t>
  </si>
  <si>
    <t>AAM</t>
  </si>
  <si>
    <t>Hanganov</t>
  </si>
  <si>
    <t>ÁFA</t>
  </si>
  <si>
    <t>2021. eredeti EI</t>
  </si>
  <si>
    <t>2022. évi EI</t>
  </si>
  <si>
    <t>december</t>
  </si>
  <si>
    <t>bértámogatás: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</si>
</sst>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[$-1040E]#,##0\ &quot;Ft&quot;"/>
    <numFmt numFmtId="166" formatCode="_-* #,##0\ _F_t_-;\-* #,##0\ _F_t_-;_-* &quot;-&quot;??\ _F_t_-;_-@_-"/>
    <numFmt numFmtId="167" formatCode="#,##0.000"/>
  </numFmts>
  <fonts count="30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9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i/>
      <sz val="10"/>
      <color rgb="FFFF0000"/>
      <name val="Arial"/>
      <family val="2"/>
      <charset val="238"/>
    </font>
    <font>
      <sz val="12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6" fillId="0" borderId="0" quotePrefix="1" applyFont="0" applyFill="0" applyBorder="0" applyAlignment="0">
      <protection locked="0"/>
    </xf>
    <xf numFmtId="9" fontId="16" fillId="0" borderId="0" quotePrefix="1" applyFont="0" applyFill="0" applyBorder="0" applyAlignment="0">
      <protection locked="0"/>
    </xf>
    <xf numFmtId="0" fontId="16" fillId="0" borderId="0"/>
  </cellStyleXfs>
  <cellXfs count="400">
    <xf numFmtId="0" fontId="0" fillId="0" borderId="0" xfId="0"/>
    <xf numFmtId="49" fontId="1" fillId="3" borderId="3" xfId="0" applyNumberFormat="1" applyFont="1" applyFill="1" applyBorder="1" applyAlignment="1" applyProtection="1">
      <alignment horizontal="left" vertical="center" wrapText="1" shrinkToFit="1"/>
    </xf>
    <xf numFmtId="49" fontId="1" fillId="3" borderId="4" xfId="0" applyNumberFormat="1" applyFont="1" applyFill="1" applyBorder="1" applyAlignment="1" applyProtection="1">
      <alignment vertical="center" wrapText="1" shrinkToFit="1"/>
    </xf>
    <xf numFmtId="3" fontId="1" fillId="3" borderId="4" xfId="0" applyNumberFormat="1" applyFont="1" applyFill="1" applyBorder="1" applyAlignment="1" applyProtection="1">
      <alignment vertical="center" wrapText="1" shrinkToFit="1"/>
    </xf>
    <xf numFmtId="49" fontId="1" fillId="3" borderId="6" xfId="0" applyNumberFormat="1" applyFont="1" applyFill="1" applyBorder="1" applyAlignment="1" applyProtection="1">
      <alignment vertical="center" wrapText="1" shrinkToFit="1"/>
    </xf>
    <xf numFmtId="3" fontId="8" fillId="4" borderId="8" xfId="0" applyNumberFormat="1" applyFont="1" applyFill="1" applyBorder="1"/>
    <xf numFmtId="0" fontId="0" fillId="0" borderId="0" xfId="0" applyAlignment="1"/>
    <xf numFmtId="49" fontId="1" fillId="3" borderId="11" xfId="0" applyNumberFormat="1" applyFont="1" applyFill="1" applyBorder="1" applyAlignment="1" applyProtection="1">
      <alignment vertical="center" wrapText="1" shrinkToFit="1"/>
    </xf>
    <xf numFmtId="49" fontId="1" fillId="3" borderId="5" xfId="0" applyNumberFormat="1" applyFont="1" applyFill="1" applyBorder="1" applyAlignment="1" applyProtection="1">
      <alignment vertical="center" wrapText="1" shrinkToFit="1"/>
    </xf>
    <xf numFmtId="49" fontId="1" fillId="3" borderId="3" xfId="0" applyNumberFormat="1" applyFont="1" applyFill="1" applyBorder="1" applyAlignment="1" applyProtection="1">
      <alignment vertical="center" wrapText="1" shrinkToFit="1"/>
    </xf>
    <xf numFmtId="0" fontId="14" fillId="0" borderId="11" xfId="0" applyFont="1" applyBorder="1" applyAlignment="1" applyProtection="1">
      <alignment vertical="center" wrapText="1" readingOrder="1"/>
      <protection locked="0"/>
    </xf>
    <xf numFmtId="0" fontId="14" fillId="0" borderId="5" xfId="0" applyFont="1" applyBorder="1" applyAlignment="1" applyProtection="1">
      <alignment vertical="center" wrapText="1" readingOrder="1"/>
      <protection locked="0"/>
    </xf>
    <xf numFmtId="3" fontId="15" fillId="0" borderId="0" xfId="0" applyNumberFormat="1" applyFont="1" applyBorder="1" applyAlignment="1">
      <alignment horizontal="center" vertical="center"/>
    </xf>
    <xf numFmtId="3" fontId="1" fillId="3" borderId="15" xfId="0" applyNumberFormat="1" applyFont="1" applyFill="1" applyBorder="1" applyAlignment="1" applyProtection="1">
      <alignment horizontal="right" vertical="center" wrapText="1" shrinkToFit="1"/>
    </xf>
    <xf numFmtId="165" fontId="0" fillId="0" borderId="0" xfId="0" applyNumberFormat="1"/>
    <xf numFmtId="0" fontId="0" fillId="9" borderId="0" xfId="0" applyFill="1"/>
    <xf numFmtId="0" fontId="2" fillId="0" borderId="0" xfId="0" applyFont="1" applyFill="1" applyAlignment="1"/>
    <xf numFmtId="0" fontId="0" fillId="0" borderId="0" xfId="0" applyFill="1"/>
    <xf numFmtId="0" fontId="18" fillId="0" borderId="0" xfId="0" applyFont="1" applyAlignment="1">
      <alignment horizontal="right"/>
    </xf>
    <xf numFmtId="0" fontId="5" fillId="0" borderId="0" xfId="0" applyFont="1" applyFill="1"/>
    <xf numFmtId="166" fontId="0" fillId="0" borderId="0" xfId="1" applyNumberFormat="1" applyFont="1" applyFill="1">
      <protection locked="0"/>
    </xf>
    <xf numFmtId="166" fontId="5" fillId="0" borderId="0" xfId="1" applyNumberFormat="1" applyFont="1" applyFill="1">
      <protection locked="0"/>
    </xf>
    <xf numFmtId="0" fontId="14" fillId="0" borderId="3" xfId="0" applyFont="1" applyBorder="1" applyAlignment="1" applyProtection="1">
      <alignment vertical="center" wrapText="1" readingOrder="1"/>
      <protection locked="0"/>
    </xf>
    <xf numFmtId="0" fontId="19" fillId="0" borderId="0" xfId="0" applyFont="1" applyAlignment="1">
      <alignment horizontal="right"/>
    </xf>
    <xf numFmtId="3" fontId="14" fillId="0" borderId="2" xfId="0" applyNumberFormat="1" applyFont="1" applyBorder="1" applyAlignment="1" applyProtection="1">
      <alignment vertical="center" wrapText="1" readingOrder="1"/>
      <protection locked="0"/>
    </xf>
    <xf numFmtId="3" fontId="14" fillId="0" borderId="15" xfId="0" applyNumberFormat="1" applyFont="1" applyBorder="1" applyAlignment="1" applyProtection="1">
      <alignment vertical="center" wrapText="1" readingOrder="1"/>
      <protection locked="0"/>
    </xf>
    <xf numFmtId="3" fontId="14" fillId="0" borderId="20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Border="1" applyAlignment="1" applyProtection="1">
      <alignment horizontal="right" vertical="center" wrapText="1" shrinkToFit="1"/>
    </xf>
    <xf numFmtId="0" fontId="0" fillId="0" borderId="0" xfId="0" applyBorder="1"/>
    <xf numFmtId="3" fontId="10" fillId="12" borderId="8" xfId="0" applyNumberFormat="1" applyFont="1" applyFill="1" applyBorder="1" applyAlignment="1" applyProtection="1">
      <alignment horizontal="right" vertical="center" wrapText="1" shrinkToFit="1"/>
    </xf>
    <xf numFmtId="0" fontId="20" fillId="13" borderId="17" xfId="0" applyNumberFormat="1" applyFont="1" applyFill="1" applyBorder="1" applyAlignment="1" applyProtection="1">
      <alignment horizontal="center" vertical="center"/>
    </xf>
    <xf numFmtId="0" fontId="4" fillId="10" borderId="19" xfId="0" applyNumberFormat="1" applyFont="1" applyFill="1" applyBorder="1" applyAlignment="1" applyProtection="1">
      <alignment horizontal="center" vertical="center" wrapText="1" shrinkToFit="1"/>
    </xf>
    <xf numFmtId="3" fontId="22" fillId="0" borderId="0" xfId="0" applyNumberFormat="1" applyFont="1" applyFill="1" applyBorder="1"/>
    <xf numFmtId="0" fontId="5" fillId="14" borderId="26" xfId="0" applyFont="1" applyFill="1" applyBorder="1"/>
    <xf numFmtId="0" fontId="5" fillId="14" borderId="27" xfId="0" applyFont="1" applyFill="1" applyBorder="1"/>
    <xf numFmtId="3" fontId="5" fillId="14" borderId="25" xfId="0" applyNumberFormat="1" applyFont="1" applyFill="1" applyBorder="1"/>
    <xf numFmtId="0" fontId="0" fillId="0" borderId="32" xfId="0" applyBorder="1"/>
    <xf numFmtId="3" fontId="0" fillId="0" borderId="0" xfId="0" applyNumberFormat="1" applyBorder="1"/>
    <xf numFmtId="3" fontId="0" fillId="0" borderId="33" xfId="0" applyNumberFormat="1" applyBorder="1"/>
    <xf numFmtId="0" fontId="4" fillId="2" borderId="1" xfId="0" applyNumberFormat="1" applyFont="1" applyFill="1" applyBorder="1" applyAlignment="1" applyProtection="1">
      <alignment horizontal="center" vertical="center" wrapText="1" shrinkToFit="1"/>
    </xf>
    <xf numFmtId="49" fontId="14" fillId="0" borderId="3" xfId="0" applyNumberFormat="1" applyFont="1" applyBorder="1" applyAlignment="1" applyProtection="1">
      <alignment vertical="center" wrapText="1" readingOrder="1"/>
      <protection locked="0"/>
    </xf>
    <xf numFmtId="0" fontId="14" fillId="0" borderId="22" xfId="0" applyFont="1" applyBorder="1" applyAlignment="1" applyProtection="1">
      <alignment vertical="center" wrapText="1" readingOrder="1"/>
      <protection locked="0"/>
    </xf>
    <xf numFmtId="3" fontId="17" fillId="14" borderId="8" xfId="0" applyNumberFormat="1" applyFont="1" applyFill="1" applyBorder="1" applyAlignment="1" applyProtection="1">
      <alignment vertical="center" wrapText="1" readingOrder="1"/>
      <protection locked="0"/>
    </xf>
    <xf numFmtId="49" fontId="14" fillId="0" borderId="5" xfId="0" applyNumberFormat="1" applyFont="1" applyBorder="1" applyAlignment="1" applyProtection="1">
      <alignment vertical="center" wrapText="1" readingOrder="1"/>
      <protection locked="0"/>
    </xf>
    <xf numFmtId="3" fontId="1" fillId="3" borderId="16" xfId="0" applyNumberFormat="1" applyFont="1" applyFill="1" applyBorder="1" applyAlignment="1" applyProtection="1">
      <alignment vertical="center" wrapText="1" shrinkToFit="1"/>
    </xf>
    <xf numFmtId="0" fontId="23" fillId="6" borderId="15" xfId="0" applyNumberFormat="1" applyFont="1" applyFill="1" applyBorder="1" applyAlignment="1" applyProtection="1">
      <alignment horizontal="center" vertical="center"/>
    </xf>
    <xf numFmtId="3" fontId="7" fillId="0" borderId="31" xfId="2" applyNumberFormat="1" applyFont="1" applyBorder="1">
      <protection locked="0"/>
    </xf>
    <xf numFmtId="49" fontId="24" fillId="0" borderId="3" xfId="2" applyNumberFormat="1" applyFont="1" applyBorder="1" applyAlignment="1">
      <alignment horizontal="right"/>
      <protection locked="0"/>
    </xf>
    <xf numFmtId="49" fontId="24" fillId="0" borderId="11" xfId="1" applyNumberFormat="1" applyFont="1" applyBorder="1" applyAlignment="1">
      <alignment horizontal="right"/>
      <protection locked="0"/>
    </xf>
    <xf numFmtId="1" fontId="6" fillId="15" borderId="41" xfId="2" applyNumberFormat="1" applyFont="1" applyFill="1" applyBorder="1" applyAlignment="1">
      <alignment horizontal="center" vertical="center"/>
      <protection locked="0"/>
    </xf>
    <xf numFmtId="3" fontId="0" fillId="0" borderId="0" xfId="0" applyNumberFormat="1" applyAlignment="1"/>
    <xf numFmtId="3" fontId="7" fillId="0" borderId="0" xfId="1" applyNumberFormat="1" applyFont="1" applyFill="1" applyBorder="1" applyAlignment="1">
      <protection locked="0"/>
    </xf>
    <xf numFmtId="3" fontId="7" fillId="0" borderId="34" xfId="1" applyNumberFormat="1" applyFont="1" applyBorder="1">
      <protection locked="0"/>
    </xf>
    <xf numFmtId="3" fontId="7" fillId="0" borderId="42" xfId="1" applyNumberFormat="1" applyFont="1" applyBorder="1">
      <protection locked="0"/>
    </xf>
    <xf numFmtId="3" fontId="6" fillId="15" borderId="38" xfId="1" applyNumberFormat="1" applyFont="1" applyFill="1" applyBorder="1">
      <protection locked="0"/>
    </xf>
    <xf numFmtId="49" fontId="19" fillId="0" borderId="2" xfId="0" applyNumberFormat="1" applyFont="1" applyBorder="1" applyAlignment="1">
      <alignment horizontal="right"/>
    </xf>
    <xf numFmtId="49" fontId="19" fillId="0" borderId="6" xfId="0" applyNumberFormat="1" applyFont="1" applyBorder="1" applyAlignment="1">
      <alignment horizontal="right"/>
    </xf>
    <xf numFmtId="3" fontId="1" fillId="3" borderId="24" xfId="0" applyNumberFormat="1" applyFont="1" applyFill="1" applyBorder="1" applyAlignment="1" applyProtection="1">
      <alignment vertical="center" wrapText="1" shrinkToFit="1"/>
    </xf>
    <xf numFmtId="49" fontId="21" fillId="3" borderId="2" xfId="0" applyNumberFormat="1" applyFont="1" applyFill="1" applyBorder="1" applyAlignment="1" applyProtection="1">
      <alignment vertical="center" wrapText="1" shrinkToFit="1"/>
    </xf>
    <xf numFmtId="0" fontId="4" fillId="2" borderId="19" xfId="0" applyNumberFormat="1" applyFont="1" applyFill="1" applyBorder="1" applyAlignment="1" applyProtection="1">
      <alignment horizontal="center" vertical="center" wrapText="1" shrinkToFit="1"/>
    </xf>
    <xf numFmtId="3" fontId="21" fillId="3" borderId="15" xfId="0" applyNumberFormat="1" applyFont="1" applyFill="1" applyBorder="1" applyAlignment="1" applyProtection="1">
      <alignment vertical="center" wrapText="1" shrinkToFit="1"/>
    </xf>
    <xf numFmtId="3" fontId="7" fillId="0" borderId="0" xfId="1" applyNumberFormat="1" applyFont="1" applyFill="1" applyBorder="1">
      <protection locked="0"/>
    </xf>
    <xf numFmtId="3" fontId="6" fillId="0" borderId="0" xfId="1" applyNumberFormat="1" applyFont="1" applyFill="1" applyBorder="1" applyAlignment="1">
      <alignment horizontal="right"/>
      <protection locked="0"/>
    </xf>
    <xf numFmtId="0" fontId="26" fillId="0" borderId="0" xfId="0" applyFont="1"/>
    <xf numFmtId="3" fontId="27" fillId="0" borderId="0" xfId="1" applyNumberFormat="1" applyFont="1" applyFill="1" applyBorder="1">
      <protection locked="0"/>
    </xf>
    <xf numFmtId="3" fontId="26" fillId="0" borderId="0" xfId="0" applyNumberFormat="1" applyFont="1"/>
    <xf numFmtId="3" fontId="22" fillId="0" borderId="0" xfId="0" applyNumberFormat="1" applyFont="1"/>
    <xf numFmtId="0" fontId="13" fillId="0" borderId="0" xfId="0" applyFont="1" applyFill="1" applyBorder="1" applyAlignment="1" applyProtection="1">
      <alignment horizontal="center" vertical="center" wrapText="1" readingOrder="1"/>
      <protection locked="0"/>
    </xf>
    <xf numFmtId="0" fontId="14" fillId="0" borderId="31" xfId="0" applyFont="1" applyBorder="1" applyAlignment="1" applyProtection="1">
      <alignment vertical="center" wrapText="1" readingOrder="1"/>
      <protection locked="0"/>
    </xf>
    <xf numFmtId="0" fontId="14" fillId="0" borderId="34" xfId="0" applyFont="1" applyBorder="1" applyAlignment="1" applyProtection="1">
      <alignment vertical="center" wrapText="1" readingOrder="1"/>
      <protection locked="0"/>
    </xf>
    <xf numFmtId="0" fontId="14" fillId="0" borderId="42" xfId="0" applyFont="1" applyBorder="1" applyAlignment="1" applyProtection="1">
      <alignment vertical="center" wrapText="1" readingOrder="1"/>
      <protection locked="0"/>
    </xf>
    <xf numFmtId="3" fontId="14" fillId="0" borderId="16" xfId="0" applyNumberFormat="1" applyFont="1" applyFill="1" applyBorder="1" applyAlignment="1" applyProtection="1">
      <alignment vertical="center" wrapText="1" readingOrder="1"/>
      <protection locked="0"/>
    </xf>
    <xf numFmtId="49" fontId="14" fillId="0" borderId="11" xfId="0" applyNumberFormat="1" applyFont="1" applyBorder="1" applyAlignment="1" applyProtection="1">
      <alignment vertical="center" wrapText="1" readingOrder="1"/>
      <protection locked="0"/>
    </xf>
    <xf numFmtId="3" fontId="5" fillId="4" borderId="7" xfId="0" applyNumberFormat="1" applyFont="1" applyFill="1" applyBorder="1" applyAlignment="1">
      <alignment horizontal="center"/>
    </xf>
    <xf numFmtId="3" fontId="1" fillId="3" borderId="4" xfId="0" applyNumberFormat="1" applyFont="1" applyFill="1" applyBorder="1" applyAlignment="1" applyProtection="1">
      <alignment horizontal="center" vertical="center" wrapText="1" shrinkToFit="1"/>
    </xf>
    <xf numFmtId="3" fontId="14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17" fillId="14" borderId="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4" xfId="1" applyNumberFormat="1" applyFont="1" applyBorder="1" applyAlignment="1">
      <alignment horizontal="right" vertical="center"/>
      <protection locked="0"/>
    </xf>
    <xf numFmtId="3" fontId="10" fillId="12" borderId="7" xfId="0" applyNumberFormat="1" applyFont="1" applyFill="1" applyBorder="1" applyAlignment="1" applyProtection="1">
      <alignment horizontal="center" vertical="center" wrapText="1" shrinkToFit="1"/>
    </xf>
    <xf numFmtId="49" fontId="1" fillId="0" borderId="4" xfId="0" applyNumberFormat="1" applyFont="1" applyFill="1" applyBorder="1" applyAlignment="1" applyProtection="1">
      <alignment horizontal="left" vertical="center" wrapText="1" shrinkToFit="1"/>
    </xf>
    <xf numFmtId="3" fontId="1" fillId="0" borderId="16" xfId="0" applyNumberFormat="1" applyFont="1" applyFill="1" applyBorder="1" applyAlignment="1" applyProtection="1">
      <alignment horizontal="right" vertical="center" wrapText="1" shrinkToFit="1"/>
    </xf>
    <xf numFmtId="3" fontId="1" fillId="0" borderId="4" xfId="0" applyNumberFormat="1" applyFont="1" applyFill="1" applyBorder="1" applyAlignment="1" applyProtection="1">
      <alignment horizontal="center" vertical="center" wrapText="1" shrinkToFit="1"/>
    </xf>
    <xf numFmtId="49" fontId="1" fillId="0" borderId="2" xfId="0" applyNumberFormat="1" applyFont="1" applyFill="1" applyBorder="1" applyAlignment="1" applyProtection="1">
      <alignment horizontal="left" vertical="center" wrapText="1" shrinkToFit="1"/>
    </xf>
    <xf numFmtId="3" fontId="1" fillId="0" borderId="15" xfId="0" applyNumberFormat="1" applyFont="1" applyFill="1" applyBorder="1" applyAlignment="1" applyProtection="1">
      <alignment horizontal="right" vertical="center" wrapText="1" shrinkToFit="1"/>
    </xf>
    <xf numFmtId="49" fontId="1" fillId="0" borderId="6" xfId="0" applyNumberFormat="1" applyFont="1" applyFill="1" applyBorder="1" applyAlignment="1" applyProtection="1">
      <alignment horizontal="left" vertical="center" wrapText="1" shrinkToFit="1"/>
    </xf>
    <xf numFmtId="3" fontId="1" fillId="0" borderId="30" xfId="0" applyNumberFormat="1" applyFont="1" applyFill="1" applyBorder="1" applyAlignment="1" applyProtection="1">
      <alignment horizontal="right" vertical="center" wrapText="1" shrinkToFit="1"/>
    </xf>
    <xf numFmtId="3" fontId="10" fillId="12" borderId="8" xfId="0" applyNumberFormat="1" applyFont="1" applyFill="1" applyBorder="1" applyAlignment="1" applyProtection="1">
      <alignment horizontal="center" vertical="center" wrapText="1" shrinkToFit="1"/>
    </xf>
    <xf numFmtId="3" fontId="28" fillId="0" borderId="0" xfId="0" applyNumberFormat="1" applyFont="1"/>
    <xf numFmtId="0" fontId="28" fillId="0" borderId="0" xfId="0" applyFont="1"/>
    <xf numFmtId="0" fontId="28" fillId="0" borderId="0" xfId="0" applyFont="1" applyFill="1"/>
    <xf numFmtId="166" fontId="28" fillId="0" borderId="0" xfId="1" applyNumberFormat="1" applyFont="1" applyFill="1">
      <protection locked="0"/>
    </xf>
    <xf numFmtId="49" fontId="19" fillId="0" borderId="4" xfId="0" applyNumberFormat="1" applyFont="1" applyBorder="1" applyAlignment="1">
      <alignment horizontal="right"/>
    </xf>
    <xf numFmtId="0" fontId="19" fillId="0" borderId="0" xfId="0" applyFont="1"/>
    <xf numFmtId="49" fontId="1" fillId="0" borderId="9" xfId="0" applyNumberFormat="1" applyFont="1" applyFill="1" applyBorder="1" applyAlignment="1" applyProtection="1">
      <alignment horizontal="left" vertical="center" wrapText="1" shrinkToFit="1"/>
    </xf>
    <xf numFmtId="3" fontId="0" fillId="0" borderId="0" xfId="0" applyNumberFormat="1"/>
    <xf numFmtId="49" fontId="14" fillId="0" borderId="34" xfId="0" applyNumberFormat="1" applyFont="1" applyBorder="1" applyAlignment="1" applyProtection="1">
      <alignment vertical="center" wrapText="1" readingOrder="1"/>
      <protection locked="0"/>
    </xf>
    <xf numFmtId="49" fontId="0" fillId="0" borderId="0" xfId="0" applyNumberFormat="1"/>
    <xf numFmtId="3" fontId="14" fillId="0" borderId="11" xfId="0" applyNumberFormat="1" applyFont="1" applyBorder="1" applyAlignment="1" applyProtection="1">
      <alignment horizontal="right" vertical="center" wrapText="1" readingOrder="1"/>
      <protection locked="0"/>
    </xf>
    <xf numFmtId="49" fontId="14" fillId="0" borderId="42" xfId="0" applyNumberFormat="1" applyFont="1" applyBorder="1" applyAlignment="1" applyProtection="1">
      <alignment vertical="center" wrapText="1" readingOrder="1"/>
      <protection locked="0"/>
    </xf>
    <xf numFmtId="3" fontId="13" fillId="16" borderId="14" xfId="0" applyNumberFormat="1" applyFont="1" applyFill="1" applyBorder="1" applyAlignment="1" applyProtection="1">
      <alignment vertical="center" wrapText="1" readingOrder="1"/>
      <protection locked="0"/>
    </xf>
    <xf numFmtId="3" fontId="13" fillId="16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6" borderId="8" xfId="0" applyNumberFormat="1" applyFont="1" applyFill="1" applyBorder="1" applyAlignment="1" applyProtection="1">
      <alignment vertical="center" wrapText="1" readingOrder="1"/>
      <protection locked="0"/>
    </xf>
    <xf numFmtId="3" fontId="14" fillId="0" borderId="2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2" xfId="0" applyNumberFormat="1" applyFont="1" applyFill="1" applyBorder="1" applyAlignment="1" applyProtection="1">
      <alignment vertical="center" wrapText="1" readingOrder="1"/>
      <protection locked="0"/>
    </xf>
    <xf numFmtId="3" fontId="14" fillId="0" borderId="15" xfId="0" applyNumberFormat="1" applyFont="1" applyFill="1" applyBorder="1" applyAlignment="1" applyProtection="1">
      <alignment vertical="center" wrapText="1" readingOrder="1"/>
      <protection locked="0"/>
    </xf>
    <xf numFmtId="0" fontId="16" fillId="0" borderId="0" xfId="0" applyFont="1"/>
    <xf numFmtId="3" fontId="14" fillId="0" borderId="20" xfId="0" applyNumberFormat="1" applyFont="1" applyFill="1" applyBorder="1" applyAlignment="1" applyProtection="1">
      <alignment vertical="center" wrapText="1" readingOrder="1"/>
      <protection locked="0"/>
    </xf>
    <xf numFmtId="3" fontId="13" fillId="16" borderId="7" xfId="0" applyNumberFormat="1" applyFont="1" applyFill="1" applyBorder="1" applyAlignment="1" applyProtection="1">
      <alignment vertical="center" wrapText="1" readingOrder="1"/>
      <protection locked="0"/>
    </xf>
    <xf numFmtId="0" fontId="14" fillId="0" borderId="9" xfId="0" applyFont="1" applyBorder="1" applyAlignment="1" applyProtection="1">
      <alignment vertical="center" wrapText="1" readingOrder="1"/>
      <protection locked="0"/>
    </xf>
    <xf numFmtId="3" fontId="14" fillId="0" borderId="4" xfId="0" applyNumberFormat="1" applyFont="1" applyFill="1" applyBorder="1" applyAlignment="1" applyProtection="1">
      <alignment vertical="center" wrapText="1" readingOrder="1"/>
      <protection locked="0"/>
    </xf>
    <xf numFmtId="3" fontId="14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49" fontId="14" fillId="0" borderId="9" xfId="0" applyNumberFormat="1" applyFont="1" applyBorder="1" applyAlignment="1" applyProtection="1">
      <alignment vertical="center" wrapText="1" readingOrder="1"/>
      <protection locked="0"/>
    </xf>
    <xf numFmtId="3" fontId="14" fillId="0" borderId="10" xfId="0" applyNumberFormat="1" applyFont="1" applyBorder="1" applyAlignment="1" applyProtection="1">
      <alignment vertical="center" wrapText="1" readingOrder="1"/>
      <protection locked="0"/>
    </xf>
    <xf numFmtId="3" fontId="14" fillId="0" borderId="10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6" xfId="0" applyNumberFormat="1" applyFont="1" applyBorder="1" applyAlignment="1" applyProtection="1">
      <alignment horizontal="center" vertical="center" wrapText="1" readingOrder="1"/>
      <protection locked="0"/>
    </xf>
    <xf numFmtId="3" fontId="1" fillId="0" borderId="2" xfId="0" applyNumberFormat="1" applyFont="1" applyFill="1" applyBorder="1" applyAlignment="1" applyProtection="1">
      <alignment horizontal="center" vertical="center" wrapText="1" shrinkToFit="1"/>
    </xf>
    <xf numFmtId="49" fontId="1" fillId="0" borderId="29" xfId="0" applyNumberFormat="1" applyFont="1" applyFill="1" applyBorder="1" applyAlignment="1" applyProtection="1">
      <alignment horizontal="left" vertical="center" wrapText="1" shrinkToFit="1"/>
    </xf>
    <xf numFmtId="49" fontId="1" fillId="3" borderId="30" xfId="0" applyNumberFormat="1" applyFont="1" applyFill="1" applyBorder="1" applyAlignment="1" applyProtection="1">
      <alignment horizontal="left" vertical="center" wrapText="1" shrinkToFit="1"/>
    </xf>
    <xf numFmtId="3" fontId="1" fillId="3" borderId="30" xfId="0" applyNumberFormat="1" applyFont="1" applyFill="1" applyBorder="1" applyAlignment="1" applyProtection="1">
      <alignment horizontal="right" vertical="center" wrapText="1" shrinkToFit="1"/>
    </xf>
    <xf numFmtId="3" fontId="1" fillId="3" borderId="16" xfId="0" applyNumberFormat="1" applyFont="1" applyFill="1" applyBorder="1" applyAlignment="1" applyProtection="1">
      <alignment horizontal="right" vertical="center" wrapText="1" shrinkToFit="1"/>
    </xf>
    <xf numFmtId="49" fontId="1" fillId="3" borderId="29" xfId="0" applyNumberFormat="1" applyFont="1" applyFill="1" applyBorder="1" applyAlignment="1" applyProtection="1">
      <alignment horizontal="left" vertical="center" wrapText="1" shrinkToFit="1"/>
    </xf>
    <xf numFmtId="3" fontId="1" fillId="3" borderId="2" xfId="0" applyNumberFormat="1" applyFont="1" applyFill="1" applyBorder="1" applyAlignment="1" applyProtection="1">
      <alignment horizontal="center" vertical="center" wrapText="1" shrinkToFit="1"/>
    </xf>
    <xf numFmtId="49" fontId="1" fillId="0" borderId="3" xfId="0" applyNumberFormat="1" applyFont="1" applyFill="1" applyBorder="1" applyAlignment="1" applyProtection="1">
      <alignment vertical="center" wrapText="1" shrinkToFit="1"/>
    </xf>
    <xf numFmtId="49" fontId="1" fillId="0" borderId="11" xfId="0" applyNumberFormat="1" applyFont="1" applyFill="1" applyBorder="1" applyAlignment="1" applyProtection="1">
      <alignment vertical="center" wrapText="1" shrinkToFit="1"/>
    </xf>
    <xf numFmtId="49" fontId="1" fillId="0" borderId="5" xfId="0" applyNumberFormat="1" applyFont="1" applyFill="1" applyBorder="1" applyAlignment="1" applyProtection="1">
      <alignment vertical="center" wrapText="1" shrinkToFit="1"/>
    </xf>
    <xf numFmtId="3" fontId="1" fillId="0" borderId="20" xfId="0" applyNumberFormat="1" applyFont="1" applyFill="1" applyBorder="1" applyAlignment="1" applyProtection="1">
      <alignment horizontal="right" vertical="center" wrapText="1" shrinkToFit="1"/>
    </xf>
    <xf numFmtId="0" fontId="1" fillId="0" borderId="10" xfId="0" applyNumberFormat="1" applyFont="1" applyFill="1" applyBorder="1" applyAlignment="1" applyProtection="1">
      <alignment horizontal="left" vertical="center" wrapText="1" shrinkToFit="1"/>
    </xf>
    <xf numFmtId="3" fontId="1" fillId="0" borderId="10" xfId="0" applyNumberFormat="1" applyFont="1" applyFill="1" applyBorder="1" applyAlignment="1" applyProtection="1">
      <alignment horizontal="right" vertical="center" wrapText="1" shrinkToFit="1"/>
    </xf>
    <xf numFmtId="3" fontId="1" fillId="0" borderId="17" xfId="0" applyNumberFormat="1" applyFont="1" applyFill="1" applyBorder="1" applyAlignment="1" applyProtection="1">
      <alignment horizontal="right" vertical="center" wrapText="1" shrinkToFit="1"/>
    </xf>
    <xf numFmtId="3" fontId="1" fillId="3" borderId="4" xfId="0" applyNumberFormat="1" applyFont="1" applyFill="1" applyBorder="1" applyAlignment="1" applyProtection="1">
      <alignment horizontal="right" vertical="center" wrapText="1" shrinkToFit="1"/>
    </xf>
    <xf numFmtId="49" fontId="1" fillId="0" borderId="3" xfId="0" applyNumberFormat="1" applyFont="1" applyFill="1" applyBorder="1" applyAlignment="1" applyProtection="1">
      <alignment horizontal="left" vertical="center" wrapText="1" shrinkToFit="1"/>
    </xf>
    <xf numFmtId="0" fontId="1" fillId="0" borderId="4" xfId="0" applyNumberFormat="1" applyFont="1" applyFill="1" applyBorder="1" applyAlignment="1" applyProtection="1">
      <alignment horizontal="left" vertical="center" wrapText="1" shrinkToFit="1"/>
    </xf>
    <xf numFmtId="3" fontId="1" fillId="0" borderId="4" xfId="0" applyNumberFormat="1" applyFont="1" applyFill="1" applyBorder="1" applyAlignment="1" applyProtection="1">
      <alignment horizontal="right" vertical="center" wrapText="1" shrinkToFit="1"/>
    </xf>
    <xf numFmtId="3" fontId="8" fillId="4" borderId="13" xfId="0" applyNumberFormat="1" applyFont="1" applyFill="1" applyBorder="1"/>
    <xf numFmtId="3" fontId="5" fillId="4" borderId="12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3" fontId="8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center"/>
    </xf>
    <xf numFmtId="3" fontId="8" fillId="4" borderId="8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 applyProtection="1">
      <alignment horizontal="left" vertical="center" wrapText="1" shrinkToFit="1"/>
    </xf>
    <xf numFmtId="3" fontId="1" fillId="0" borderId="46" xfId="0" applyNumberFormat="1" applyFont="1" applyFill="1" applyBorder="1" applyAlignment="1" applyProtection="1">
      <alignment horizontal="right" vertical="center" wrapText="1" shrinkToFit="1"/>
    </xf>
    <xf numFmtId="3" fontId="7" fillId="0" borderId="17" xfId="2" applyNumberFormat="1" applyFont="1" applyFill="1" applyBorder="1" applyAlignment="1">
      <alignment horizontal="right" vertical="center"/>
      <protection locked="0"/>
    </xf>
    <xf numFmtId="3" fontId="7" fillId="0" borderId="48" xfId="1" applyNumberFormat="1" applyFont="1" applyBorder="1">
      <protection locked="0"/>
    </xf>
    <xf numFmtId="49" fontId="11" fillId="0" borderId="14" xfId="0" applyNumberFormat="1" applyFont="1" applyBorder="1" applyAlignment="1">
      <alignment horizontal="right"/>
    </xf>
    <xf numFmtId="3" fontId="6" fillId="0" borderId="8" xfId="1" applyNumberFormat="1" applyFont="1" applyBorder="1" applyAlignment="1">
      <alignment horizontal="right"/>
      <protection locked="0"/>
    </xf>
    <xf numFmtId="3" fontId="7" fillId="0" borderId="46" xfId="2" applyNumberFormat="1" applyFont="1" applyFill="1" applyBorder="1" applyAlignment="1">
      <alignment horizontal="center" vertical="center"/>
      <protection locked="0"/>
    </xf>
    <xf numFmtId="3" fontId="7" fillId="0" borderId="10" xfId="2" applyNumberFormat="1" applyFont="1" applyFill="1" applyBorder="1" applyAlignment="1">
      <alignment horizontal="center" vertical="center"/>
      <protection locked="0"/>
    </xf>
    <xf numFmtId="3" fontId="7" fillId="0" borderId="2" xfId="2" applyNumberFormat="1" applyFont="1" applyFill="1" applyBorder="1" applyAlignment="1">
      <alignment horizontal="center" vertical="center"/>
      <protection locked="0"/>
    </xf>
    <xf numFmtId="3" fontId="6" fillId="15" borderId="38" xfId="1" applyNumberFormat="1" applyFont="1" applyFill="1" applyBorder="1" applyAlignment="1">
      <alignment horizontal="center"/>
      <protection locked="0"/>
    </xf>
    <xf numFmtId="49" fontId="7" fillId="0" borderId="40" xfId="2" applyNumberFormat="1" applyFont="1" applyFill="1" applyBorder="1" applyAlignment="1">
      <alignment horizontal="right" vertical="center"/>
      <protection locked="0"/>
    </xf>
    <xf numFmtId="49" fontId="25" fillId="0" borderId="14" xfId="1" applyNumberFormat="1" applyFont="1" applyBorder="1" applyAlignment="1">
      <alignment horizontal="center"/>
      <protection locked="0"/>
    </xf>
    <xf numFmtId="3" fontId="7" fillId="0" borderId="16" xfId="1" applyNumberFormat="1" applyFont="1" applyBorder="1" applyAlignment="1">
      <alignment horizontal="right"/>
      <protection locked="0"/>
    </xf>
    <xf numFmtId="3" fontId="7" fillId="0" borderId="15" xfId="1" applyNumberFormat="1" applyFont="1" applyBorder="1" applyAlignment="1">
      <alignment horizontal="right"/>
      <protection locked="0"/>
    </xf>
    <xf numFmtId="3" fontId="6" fillId="14" borderId="8" xfId="1" applyNumberFormat="1" applyFont="1" applyFill="1" applyBorder="1" applyAlignment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</xf>
    <xf numFmtId="3" fontId="7" fillId="0" borderId="46" xfId="0" applyNumberFormat="1" applyFont="1" applyFill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0" fontId="4" fillId="2" borderId="37" xfId="0" applyNumberFormat="1" applyFont="1" applyFill="1" applyBorder="1" applyAlignment="1" applyProtection="1">
      <alignment horizontal="center" vertical="center" wrapText="1" shrinkToFit="1"/>
    </xf>
    <xf numFmtId="0" fontId="6" fillId="4" borderId="38" xfId="0" applyFont="1" applyFill="1" applyBorder="1" applyAlignment="1">
      <alignment horizontal="right"/>
    </xf>
    <xf numFmtId="3" fontId="1" fillId="3" borderId="23" xfId="0" applyNumberFormat="1" applyFont="1" applyFill="1" applyBorder="1" applyAlignment="1" applyProtection="1">
      <alignment horizontal="right" vertical="center" wrapText="1" shrinkToFit="1"/>
    </xf>
    <xf numFmtId="3" fontId="21" fillId="3" borderId="2" xfId="0" applyNumberFormat="1" applyFont="1" applyFill="1" applyBorder="1" applyAlignment="1" applyProtection="1">
      <alignment horizontal="right" vertical="center" wrapText="1" shrinkToFit="1"/>
    </xf>
    <xf numFmtId="3" fontId="23" fillId="4" borderId="38" xfId="0" applyNumberFormat="1" applyFont="1" applyFill="1" applyBorder="1" applyAlignment="1">
      <alignment horizontal="right"/>
    </xf>
    <xf numFmtId="0" fontId="1" fillId="0" borderId="10" xfId="0" applyNumberFormat="1" applyFont="1" applyFill="1" applyBorder="1" applyAlignment="1" applyProtection="1">
      <alignment horizontal="right" vertical="center" wrapText="1" shrinkToFit="1"/>
    </xf>
    <xf numFmtId="3" fontId="20" fillId="4" borderId="49" xfId="0" applyNumberFormat="1" applyFont="1" applyFill="1" applyBorder="1" applyAlignment="1">
      <alignment horizontal="right"/>
    </xf>
    <xf numFmtId="3" fontId="10" fillId="12" borderId="38" xfId="0" applyNumberFormat="1" applyFont="1" applyFill="1" applyBorder="1" applyAlignment="1" applyProtection="1">
      <alignment horizontal="right" vertical="center" wrapText="1" shrinkToFit="1"/>
    </xf>
    <xf numFmtId="3" fontId="5" fillId="11" borderId="7" xfId="0" applyNumberFormat="1" applyFont="1" applyFill="1" applyBorder="1" applyAlignment="1" applyProtection="1">
      <alignment horizontal="right" wrapText="1" shrinkToFit="1"/>
    </xf>
    <xf numFmtId="0" fontId="14" fillId="0" borderId="50" xfId="0" applyFont="1" applyBorder="1" applyAlignment="1" applyProtection="1">
      <alignment vertical="center" wrapText="1" readingOrder="1"/>
      <protection locked="0"/>
    </xf>
    <xf numFmtId="0" fontId="13" fillId="14" borderId="6" xfId="0" applyFont="1" applyFill="1" applyBorder="1" applyAlignment="1" applyProtection="1">
      <alignment horizontal="center" vertical="center" wrapText="1" readingOrder="1"/>
      <protection locked="0"/>
    </xf>
    <xf numFmtId="0" fontId="13" fillId="14" borderId="20" xfId="0" applyFont="1" applyFill="1" applyBorder="1" applyAlignment="1" applyProtection="1">
      <alignment horizontal="center" vertical="center" wrapText="1" readingOrder="1"/>
      <protection locked="0"/>
    </xf>
    <xf numFmtId="0" fontId="13" fillId="14" borderId="17" xfId="0" applyFont="1" applyFill="1" applyBorder="1" applyAlignment="1" applyProtection="1">
      <alignment horizontal="center" vertical="center" wrapText="1" readingOrder="1"/>
      <protection locked="0"/>
    </xf>
    <xf numFmtId="0" fontId="13" fillId="14" borderId="5" xfId="0" applyFont="1" applyFill="1" applyBorder="1" applyAlignment="1" applyProtection="1">
      <alignment horizontal="center" vertical="center" wrapText="1" readingOrder="1"/>
      <protection locked="0"/>
    </xf>
    <xf numFmtId="3" fontId="14" fillId="0" borderId="40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51" xfId="0" applyNumberFormat="1" applyFont="1" applyBorder="1" applyAlignment="1" applyProtection="1">
      <alignment vertical="center" wrapText="1" readingOrder="1"/>
      <protection locked="0"/>
    </xf>
    <xf numFmtId="3" fontId="14" fillId="0" borderId="17" xfId="0" applyNumberFormat="1" applyFont="1" applyBorder="1" applyAlignment="1" applyProtection="1">
      <alignment vertical="center" wrapText="1" readingOrder="1"/>
      <protection locked="0"/>
    </xf>
    <xf numFmtId="3" fontId="14" fillId="0" borderId="53" xfId="0" applyNumberFormat="1" applyFont="1" applyBorder="1" applyAlignment="1" applyProtection="1">
      <alignment horizontal="right" vertical="center" wrapText="1" readingOrder="1"/>
      <protection locked="0"/>
    </xf>
    <xf numFmtId="0" fontId="14" fillId="0" borderId="34" xfId="0" applyFont="1" applyFill="1" applyBorder="1" applyAlignment="1" applyProtection="1">
      <alignment vertical="center" wrapText="1" readingOrder="1"/>
      <protection locked="0"/>
    </xf>
    <xf numFmtId="0" fontId="14" fillId="0" borderId="42" xfId="0" applyFont="1" applyFill="1" applyBorder="1" applyAlignment="1" applyProtection="1">
      <alignment vertical="center" wrapText="1" readingOrder="1"/>
      <protection locked="0"/>
    </xf>
    <xf numFmtId="0" fontId="14" fillId="0" borderId="31" xfId="0" applyFont="1" applyFill="1" applyBorder="1" applyAlignment="1" applyProtection="1">
      <alignment vertical="center" wrapText="1" readingOrder="1"/>
      <protection locked="0"/>
    </xf>
    <xf numFmtId="3" fontId="14" fillId="0" borderId="9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11" xfId="0" applyNumberFormat="1" applyFont="1" applyFill="1" applyBorder="1" applyAlignment="1" applyProtection="1">
      <alignment horizontal="right" vertical="center" wrapText="1" readingOrder="1"/>
      <protection locked="0"/>
    </xf>
    <xf numFmtId="3" fontId="14" fillId="0" borderId="5" xfId="0" applyNumberFormat="1" applyFont="1" applyFill="1" applyBorder="1" applyAlignment="1" applyProtection="1">
      <alignment horizontal="right" vertical="center" wrapText="1" readingOrder="1"/>
      <protection locked="0"/>
    </xf>
    <xf numFmtId="3" fontId="14" fillId="0" borderId="3" xfId="0" applyNumberFormat="1" applyFont="1" applyFill="1" applyBorder="1" applyAlignment="1" applyProtection="1">
      <alignment horizontal="right" vertical="center" wrapText="1" readingOrder="1"/>
      <protection locked="0"/>
    </xf>
    <xf numFmtId="3" fontId="0" fillId="0" borderId="32" xfId="0" applyNumberFormat="1" applyBorder="1" applyAlignment="1">
      <alignment horizontal="right"/>
    </xf>
    <xf numFmtId="3" fontId="5" fillId="14" borderId="26" xfId="0" applyNumberFormat="1" applyFont="1" applyFill="1" applyBorder="1" applyAlignment="1">
      <alignment horizontal="right"/>
    </xf>
    <xf numFmtId="3" fontId="6" fillId="15" borderId="39" xfId="0" applyNumberFormat="1" applyFont="1" applyFill="1" applyBorder="1" applyAlignment="1">
      <alignment horizontal="right"/>
    </xf>
    <xf numFmtId="3" fontId="6" fillId="14" borderId="27" xfId="0" applyNumberFormat="1" applyFont="1" applyFill="1" applyBorder="1" applyAlignment="1"/>
    <xf numFmtId="0" fontId="4" fillId="10" borderId="1" xfId="0" applyNumberFormat="1" applyFont="1" applyFill="1" applyBorder="1" applyAlignment="1" applyProtection="1">
      <alignment horizontal="center" vertical="center" wrapText="1" shrinkToFit="1"/>
    </xf>
    <xf numFmtId="3" fontId="8" fillId="11" borderId="8" xfId="0" applyNumberFormat="1" applyFont="1" applyFill="1" applyBorder="1"/>
    <xf numFmtId="49" fontId="14" fillId="0" borderId="18" xfId="0" applyNumberFormat="1" applyFont="1" applyBorder="1" applyAlignment="1" applyProtection="1">
      <alignment vertical="center" wrapText="1" readingOrder="1"/>
      <protection locked="0"/>
    </xf>
    <xf numFmtId="49" fontId="14" fillId="0" borderId="22" xfId="0" applyNumberFormat="1" applyFont="1" applyBorder="1" applyAlignment="1" applyProtection="1">
      <alignment vertical="center" wrapText="1" readingOrder="1"/>
      <protection locked="0"/>
    </xf>
    <xf numFmtId="3" fontId="13" fillId="0" borderId="15" xfId="0" applyNumberFormat="1" applyFont="1" applyBorder="1" applyAlignment="1" applyProtection="1">
      <alignment vertical="center" wrapText="1" readingOrder="1"/>
      <protection locked="0"/>
    </xf>
    <xf numFmtId="3" fontId="13" fillId="0" borderId="15" xfId="0" applyNumberFormat="1" applyFont="1" applyFill="1" applyBorder="1" applyAlignment="1" applyProtection="1">
      <alignment vertical="center" wrapText="1" readingOrder="1"/>
      <protection locked="0"/>
    </xf>
    <xf numFmtId="3" fontId="13" fillId="0" borderId="17" xfId="0" applyNumberFormat="1" applyFont="1" applyBorder="1" applyAlignment="1" applyProtection="1">
      <alignment vertical="center" wrapText="1" readingOrder="1"/>
      <protection locked="0"/>
    </xf>
    <xf numFmtId="0" fontId="14" fillId="0" borderId="36" xfId="0" applyFont="1" applyBorder="1" applyAlignment="1" applyProtection="1">
      <alignment vertical="center" wrapText="1" readingOrder="1"/>
      <protection locked="0"/>
    </xf>
    <xf numFmtId="0" fontId="14" fillId="0" borderId="57" xfId="0" applyFont="1" applyBorder="1" applyAlignment="1" applyProtection="1">
      <alignment vertical="center" wrapText="1" readingOrder="1"/>
      <protection locked="0"/>
    </xf>
    <xf numFmtId="0" fontId="14" fillId="0" borderId="15" xfId="0" applyFont="1" applyFill="1" applyBorder="1" applyAlignment="1" applyProtection="1">
      <alignment vertical="center" wrapText="1" readingOrder="1"/>
      <protection locked="0"/>
    </xf>
    <xf numFmtId="0" fontId="14" fillId="0" borderId="57" xfId="0" applyFont="1" applyFill="1" applyBorder="1" applyAlignment="1" applyProtection="1">
      <alignment vertical="center" wrapText="1" readingOrder="1"/>
      <protection locked="0"/>
    </xf>
    <xf numFmtId="0" fontId="14" fillId="0" borderId="43" xfId="0" applyFont="1" applyBorder="1" applyAlignment="1" applyProtection="1">
      <alignment vertical="center" wrapText="1" readingOrder="1"/>
      <protection locked="0"/>
    </xf>
    <xf numFmtId="0" fontId="14" fillId="0" borderId="19" xfId="0" applyFont="1" applyFill="1" applyBorder="1" applyAlignment="1" applyProtection="1">
      <alignment vertical="center" wrapText="1" readingOrder="1"/>
      <protection locked="0"/>
    </xf>
    <xf numFmtId="3" fontId="14" fillId="0" borderId="54" xfId="0" applyNumberFormat="1" applyFont="1" applyBorder="1" applyAlignment="1" applyProtection="1">
      <alignment horizontal="center" vertical="center" wrapText="1" readingOrder="1"/>
      <protection locked="0"/>
    </xf>
    <xf numFmtId="3" fontId="13" fillId="0" borderId="58" xfId="0" applyNumberFormat="1" applyFont="1" applyFill="1" applyBorder="1" applyAlignment="1" applyProtection="1">
      <alignment vertical="center" wrapText="1" readingOrder="1"/>
      <protection locked="0"/>
    </xf>
    <xf numFmtId="167" fontId="14" fillId="0" borderId="10" xfId="0" applyNumberFormat="1" applyFont="1" applyBorder="1" applyAlignment="1" applyProtection="1">
      <alignment vertical="center" wrapText="1" readingOrder="1"/>
      <protection locked="0"/>
    </xf>
    <xf numFmtId="3" fontId="14" fillId="0" borderId="12" xfId="0" applyNumberFormat="1" applyFont="1" applyBorder="1" applyAlignment="1" applyProtection="1">
      <alignment horizontal="center" vertical="center" wrapText="1" readingOrder="1"/>
      <protection locked="0"/>
    </xf>
    <xf numFmtId="3" fontId="5" fillId="0" borderId="0" xfId="0" applyNumberFormat="1" applyFont="1"/>
    <xf numFmtId="3" fontId="14" fillId="0" borderId="50" xfId="0" applyNumberFormat="1" applyFont="1" applyFill="1" applyBorder="1" applyAlignment="1" applyProtection="1">
      <alignment horizontal="center" vertical="center" wrapText="1" readingOrder="1"/>
      <protection locked="0"/>
    </xf>
    <xf numFmtId="0" fontId="14" fillId="0" borderId="48" xfId="0" applyFont="1" applyFill="1" applyBorder="1" applyAlignment="1" applyProtection="1">
      <alignment vertical="center" wrapText="1" readingOrder="1"/>
      <protection locked="0"/>
    </xf>
    <xf numFmtId="49" fontId="14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61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30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0" borderId="24" xfId="0" applyNumberFormat="1" applyFont="1" applyFill="1" applyBorder="1" applyAlignment="1" applyProtection="1">
      <alignment vertical="center" wrapText="1" readingOrder="1"/>
      <protection locked="0"/>
    </xf>
    <xf numFmtId="3" fontId="13" fillId="16" borderId="12" xfId="0" applyNumberFormat="1" applyFont="1" applyFill="1" applyBorder="1" applyAlignment="1" applyProtection="1">
      <alignment vertical="center" wrapText="1" readingOrder="1"/>
      <protection locked="0"/>
    </xf>
    <xf numFmtId="3" fontId="13" fillId="16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6" borderId="13" xfId="0" applyNumberFormat="1" applyFont="1" applyFill="1" applyBorder="1" applyAlignment="1" applyProtection="1">
      <alignment vertical="center" wrapText="1" readingOrder="1"/>
      <protection locked="0"/>
    </xf>
    <xf numFmtId="3" fontId="1" fillId="0" borderId="48" xfId="0" applyNumberFormat="1" applyFont="1" applyFill="1" applyBorder="1" applyAlignment="1" applyProtection="1">
      <alignment horizontal="center" vertical="center" wrapText="1" shrinkToFit="1"/>
    </xf>
    <xf numFmtId="3" fontId="10" fillId="12" borderId="38" xfId="0" applyNumberFormat="1" applyFont="1" applyFill="1" applyBorder="1" applyAlignment="1" applyProtection="1">
      <alignment horizontal="center" vertical="center" wrapText="1" shrinkToFit="1"/>
    </xf>
    <xf numFmtId="0" fontId="7" fillId="0" borderId="45" xfId="0" applyFont="1" applyBorder="1"/>
    <xf numFmtId="3" fontId="7" fillId="0" borderId="45" xfId="0" applyNumberFormat="1" applyFont="1" applyBorder="1" applyAlignment="1">
      <alignment horizontal="right"/>
    </xf>
    <xf numFmtId="3" fontId="7" fillId="0" borderId="45" xfId="1" applyNumberFormat="1" applyFont="1" applyBorder="1" applyAlignment="1">
      <alignment horizontal="right" vertical="center"/>
      <protection locked="0"/>
    </xf>
    <xf numFmtId="0" fontId="14" fillId="0" borderId="10" xfId="0" applyFont="1" applyFill="1" applyBorder="1" applyAlignment="1" applyProtection="1">
      <alignment vertical="center" wrapText="1" readingOrder="1"/>
      <protection locked="0"/>
    </xf>
    <xf numFmtId="3" fontId="14" fillId="0" borderId="10" xfId="0" applyNumberFormat="1" applyFont="1" applyFill="1" applyBorder="1" applyAlignment="1" applyProtection="1">
      <alignment horizontal="right" vertical="center" wrapText="1" readingOrder="1"/>
      <protection locked="0"/>
    </xf>
    <xf numFmtId="3" fontId="14" fillId="0" borderId="10" xfId="0" applyNumberFormat="1" applyFont="1" applyFill="1" applyBorder="1" applyAlignment="1" applyProtection="1">
      <alignment vertical="center" wrapText="1" readingOrder="1"/>
      <protection locked="0"/>
    </xf>
    <xf numFmtId="3" fontId="14" fillId="0" borderId="10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17" xfId="0" applyNumberFormat="1" applyFont="1" applyFill="1" applyBorder="1" applyAlignment="1" applyProtection="1">
      <alignment vertical="center" wrapText="1" readingOrder="1"/>
      <protection locked="0"/>
    </xf>
    <xf numFmtId="0" fontId="14" fillId="0" borderId="1" xfId="0" applyFont="1" applyFill="1" applyBorder="1" applyAlignment="1" applyProtection="1">
      <alignment vertical="center" wrapText="1" readingOrder="1"/>
      <protection locked="0"/>
    </xf>
    <xf numFmtId="3" fontId="14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3" fontId="14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19" xfId="0" applyNumberFormat="1" applyFont="1" applyFill="1" applyBorder="1" applyAlignment="1" applyProtection="1">
      <alignment vertical="center" wrapText="1" readingOrder="1"/>
      <protection locked="0"/>
    </xf>
    <xf numFmtId="49" fontId="1" fillId="0" borderId="22" xfId="0" applyNumberFormat="1" applyFont="1" applyFill="1" applyBorder="1" applyAlignment="1" applyProtection="1">
      <alignment horizontal="left" vertical="center" wrapText="1" shrinkToFit="1"/>
    </xf>
    <xf numFmtId="49" fontId="1" fillId="0" borderId="23" xfId="0" applyNumberFormat="1" applyFont="1" applyFill="1" applyBorder="1" applyAlignment="1" applyProtection="1">
      <alignment horizontal="left" vertical="center" wrapText="1" shrinkToFit="1"/>
    </xf>
    <xf numFmtId="3" fontId="1" fillId="0" borderId="48" xfId="0" applyNumberFormat="1" applyFont="1" applyFill="1" applyBorder="1" applyAlignment="1" applyProtection="1">
      <alignment horizontal="right" vertical="center" wrapText="1" shrinkToFit="1"/>
    </xf>
    <xf numFmtId="3" fontId="1" fillId="0" borderId="24" xfId="0" applyNumberFormat="1" applyFont="1" applyFill="1" applyBorder="1" applyAlignment="1" applyProtection="1">
      <alignment horizontal="right" vertical="center" wrapText="1" shrinkToFit="1"/>
    </xf>
    <xf numFmtId="3" fontId="1" fillId="0" borderId="46" xfId="0" applyNumberFormat="1" applyFont="1" applyFill="1" applyBorder="1" applyAlignment="1" applyProtection="1">
      <alignment horizontal="center" vertical="center" wrapText="1" shrinkToFit="1"/>
    </xf>
    <xf numFmtId="3" fontId="14" fillId="0" borderId="30" xfId="0" applyNumberFormat="1" applyFont="1" applyBorder="1" applyAlignment="1" applyProtection="1">
      <alignment vertical="center" wrapText="1" readingOrder="1"/>
      <protection locked="0"/>
    </xf>
    <xf numFmtId="3" fontId="5" fillId="14" borderId="38" xfId="0" applyNumberFormat="1" applyFont="1" applyFill="1" applyBorder="1" applyAlignment="1">
      <alignment horizontal="center"/>
    </xf>
    <xf numFmtId="3" fontId="7" fillId="0" borderId="48" xfId="2" applyNumberFormat="1" applyFont="1" applyFill="1" applyBorder="1" applyAlignment="1">
      <alignment horizontal="center" vertical="center"/>
      <protection locked="0"/>
    </xf>
    <xf numFmtId="49" fontId="24" fillId="0" borderId="65" xfId="1" applyNumberFormat="1" applyFont="1" applyBorder="1" applyAlignment="1">
      <alignment horizontal="right"/>
      <protection locked="0"/>
    </xf>
    <xf numFmtId="3" fontId="7" fillId="0" borderId="59" xfId="0" applyNumberFormat="1" applyFont="1" applyBorder="1"/>
    <xf numFmtId="3" fontId="7" fillId="0" borderId="58" xfId="1" applyNumberFormat="1" applyFont="1" applyBorder="1" applyAlignment="1">
      <alignment horizontal="right"/>
      <protection locked="0"/>
    </xf>
    <xf numFmtId="49" fontId="19" fillId="0" borderId="10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3" fontId="7" fillId="0" borderId="10" xfId="1" applyNumberFormat="1" applyFont="1" applyBorder="1" applyAlignment="1">
      <alignment horizontal="right" vertical="center"/>
      <protection locked="0"/>
    </xf>
    <xf numFmtId="3" fontId="7" fillId="0" borderId="46" xfId="1" applyNumberFormat="1" applyFont="1" applyBorder="1">
      <protection locked="0"/>
    </xf>
    <xf numFmtId="49" fontId="24" fillId="0" borderId="9" xfId="1" applyNumberFormat="1" applyFont="1" applyBorder="1" applyAlignment="1">
      <alignment horizontal="right"/>
      <protection locked="0"/>
    </xf>
    <xf numFmtId="3" fontId="7" fillId="0" borderId="17" xfId="1" applyNumberFormat="1" applyFont="1" applyBorder="1" applyAlignment="1">
      <alignment horizontal="right"/>
      <protection locked="0"/>
    </xf>
    <xf numFmtId="0" fontId="7" fillId="0" borderId="51" xfId="0" applyFont="1" applyFill="1" applyBorder="1" applyAlignment="1">
      <alignment horizontal="left"/>
    </xf>
    <xf numFmtId="0" fontId="7" fillId="0" borderId="30" xfId="0" applyFont="1" applyBorder="1"/>
    <xf numFmtId="0" fontId="7" fillId="0" borderId="29" xfId="0" applyFont="1" applyBorder="1"/>
    <xf numFmtId="0" fontId="7" fillId="0" borderId="44" xfId="0" applyFont="1" applyBorder="1"/>
    <xf numFmtId="0" fontId="6" fillId="0" borderId="39" xfId="0" applyFont="1" applyBorder="1"/>
    <xf numFmtId="0" fontId="7" fillId="0" borderId="51" xfId="0" applyFont="1" applyBorder="1"/>
    <xf numFmtId="49" fontId="19" fillId="0" borderId="66" xfId="0" applyNumberFormat="1" applyFont="1" applyBorder="1" applyAlignment="1">
      <alignment horizontal="right"/>
    </xf>
    <xf numFmtId="3" fontId="6" fillId="0" borderId="28" xfId="1" applyNumberFormat="1" applyFont="1" applyBorder="1" applyAlignment="1">
      <alignment horizontal="center"/>
      <protection locked="0"/>
    </xf>
    <xf numFmtId="3" fontId="7" fillId="0" borderId="36" xfId="1" applyNumberFormat="1" applyFont="1" applyBorder="1" applyAlignment="1">
      <alignment horizontal="right"/>
      <protection locked="0"/>
    </xf>
    <xf numFmtId="3" fontId="7" fillId="0" borderId="68" xfId="1" applyNumberFormat="1" applyFont="1" applyBorder="1" applyAlignment="1">
      <alignment horizontal="right"/>
      <protection locked="0"/>
    </xf>
    <xf numFmtId="3" fontId="6" fillId="14" borderId="28" xfId="1" applyNumberFormat="1" applyFont="1" applyFill="1" applyBorder="1" applyAlignment="1">
      <alignment horizontal="center"/>
      <protection locked="0"/>
    </xf>
    <xf numFmtId="3" fontId="7" fillId="0" borderId="69" xfId="1" applyNumberFormat="1" applyFont="1" applyBorder="1" applyAlignment="1">
      <alignment horizontal="right"/>
      <protection locked="0"/>
    </xf>
    <xf numFmtId="3" fontId="6" fillId="0" borderId="25" xfId="1" applyNumberFormat="1" applyFont="1" applyBorder="1" applyAlignment="1">
      <alignment horizontal="right"/>
      <protection locked="0"/>
    </xf>
    <xf numFmtId="3" fontId="7" fillId="0" borderId="47" xfId="1" applyNumberFormat="1" applyFont="1" applyBorder="1" applyAlignment="1">
      <alignment horizontal="right"/>
      <protection locked="0"/>
    </xf>
    <xf numFmtId="3" fontId="7" fillId="0" borderId="70" xfId="1" applyNumberFormat="1" applyFont="1" applyBorder="1" applyAlignment="1">
      <alignment horizontal="right"/>
      <protection locked="0"/>
    </xf>
    <xf numFmtId="3" fontId="6" fillId="14" borderId="25" xfId="1" applyNumberFormat="1" applyFont="1" applyFill="1" applyBorder="1" applyAlignment="1">
      <alignment horizontal="right"/>
      <protection locked="0"/>
    </xf>
    <xf numFmtId="3" fontId="6" fillId="0" borderId="27" xfId="0" applyNumberFormat="1" applyFont="1" applyBorder="1"/>
    <xf numFmtId="3" fontId="7" fillId="0" borderId="35" xfId="0" applyNumberFormat="1" applyFont="1" applyBorder="1"/>
    <xf numFmtId="3" fontId="7" fillId="0" borderId="16" xfId="0" applyNumberFormat="1" applyFont="1" applyBorder="1"/>
    <xf numFmtId="3" fontId="7" fillId="0" borderId="15" xfId="0" applyNumberFormat="1" applyFont="1" applyBorder="1"/>
    <xf numFmtId="3" fontId="6" fillId="0" borderId="8" xfId="0" applyNumberFormat="1" applyFont="1" applyBorder="1"/>
    <xf numFmtId="3" fontId="7" fillId="0" borderId="17" xfId="0" applyNumberFormat="1" applyFont="1" applyBorder="1"/>
    <xf numFmtId="3" fontId="7" fillId="0" borderId="58" xfId="0" applyNumberFormat="1" applyFont="1" applyBorder="1"/>
    <xf numFmtId="3" fontId="8" fillId="11" borderId="8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 applyProtection="1">
      <alignment horizontal="left" vertical="center" wrapText="1" shrinkToFit="1"/>
      <protection locked="0"/>
    </xf>
    <xf numFmtId="3" fontId="19" fillId="0" borderId="0" xfId="0" applyNumberFormat="1" applyFont="1"/>
    <xf numFmtId="3" fontId="14" fillId="0" borderId="29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56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50" xfId="0" applyNumberFormat="1" applyFont="1" applyFill="1" applyBorder="1" applyAlignment="1" applyProtection="1">
      <alignment horizontal="center" vertical="center" wrapText="1" readingOrder="1"/>
      <protection locked="0"/>
    </xf>
    <xf numFmtId="9" fontId="14" fillId="0" borderId="29" xfId="0" applyNumberFormat="1" applyFont="1" applyFill="1" applyBorder="1" applyAlignment="1" applyProtection="1">
      <alignment vertical="center" wrapText="1" readingOrder="1"/>
      <protection locked="0"/>
    </xf>
    <xf numFmtId="9" fontId="14" fillId="0" borderId="50" xfId="0" applyNumberFormat="1" applyFont="1" applyFill="1" applyBorder="1" applyAlignment="1" applyProtection="1">
      <alignment horizontal="right" vertical="center" wrapText="1" readingOrder="1"/>
      <protection locked="0"/>
    </xf>
    <xf numFmtId="9" fontId="14" fillId="0" borderId="29" xfId="0" applyNumberFormat="1" applyFont="1" applyFill="1" applyBorder="1" applyAlignment="1" applyProtection="1">
      <alignment horizontal="right" vertical="center" wrapText="1" readingOrder="1"/>
      <protection locked="0"/>
    </xf>
    <xf numFmtId="0" fontId="16" fillId="0" borderId="0" xfId="0" applyFont="1" applyAlignment="1">
      <alignment horizontal="right"/>
    </xf>
    <xf numFmtId="3" fontId="7" fillId="0" borderId="67" xfId="2" applyNumberFormat="1" applyFont="1" applyFill="1" applyBorder="1" applyAlignment="1">
      <alignment horizontal="center" vertical="center"/>
      <protection locked="0"/>
    </xf>
    <xf numFmtId="3" fontId="7" fillId="0" borderId="72" xfId="2" applyNumberFormat="1" applyFont="1" applyFill="1" applyBorder="1" applyAlignment="1">
      <alignment horizontal="center" vertical="center"/>
      <protection locked="0"/>
    </xf>
    <xf numFmtId="3" fontId="7" fillId="0" borderId="71" xfId="2" applyNumberFormat="1" applyFont="1" applyFill="1" applyBorder="1" applyAlignment="1">
      <alignment horizontal="center" vertical="center"/>
      <protection locked="0"/>
    </xf>
    <xf numFmtId="3" fontId="14" fillId="0" borderId="56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50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29" xfId="0" applyNumberFormat="1" applyFont="1" applyBorder="1" applyAlignment="1" applyProtection="1">
      <alignment horizontal="center" vertical="center" wrapText="1" readingOrder="1"/>
      <protection locked="0"/>
    </xf>
    <xf numFmtId="167" fontId="14" fillId="0" borderId="4" xfId="0" applyNumberFormat="1" applyFont="1" applyBorder="1" applyAlignment="1" applyProtection="1">
      <alignment vertical="center" wrapText="1" readingOrder="1"/>
      <protection locked="0"/>
    </xf>
    <xf numFmtId="3" fontId="14" fillId="0" borderId="4" xfId="0" applyNumberFormat="1" applyFont="1" applyBorder="1" applyAlignment="1" applyProtection="1">
      <alignment vertical="center" wrapText="1" readingOrder="1"/>
      <protection locked="0"/>
    </xf>
    <xf numFmtId="3" fontId="0" fillId="0" borderId="61" xfId="0" applyNumberFormat="1" applyBorder="1"/>
    <xf numFmtId="3" fontId="1" fillId="3" borderId="2" xfId="0" applyNumberFormat="1" applyFont="1" applyFill="1" applyBorder="1" applyAlignment="1" applyProtection="1">
      <alignment vertical="center" wrapText="1" shrinkToFit="1"/>
    </xf>
    <xf numFmtId="3" fontId="21" fillId="3" borderId="2" xfId="0" applyNumberFormat="1" applyFont="1" applyFill="1" applyBorder="1" applyAlignment="1" applyProtection="1">
      <alignment horizontal="center" vertical="center" wrapText="1" shrinkToFit="1"/>
    </xf>
    <xf numFmtId="1" fontId="6" fillId="15" borderId="41" xfId="2" applyNumberFormat="1" applyFont="1" applyFill="1" applyBorder="1" applyAlignment="1">
      <alignment horizontal="center" vertical="center" wrapText="1"/>
      <protection locked="0"/>
    </xf>
    <xf numFmtId="3" fontId="7" fillId="0" borderId="46" xfId="2" applyNumberFormat="1" applyFont="1" applyFill="1" applyBorder="1" applyAlignment="1">
      <alignment horizontal="right" vertical="center"/>
      <protection locked="0"/>
    </xf>
    <xf numFmtId="49" fontId="24" fillId="0" borderId="18" xfId="1" applyNumberFormat="1" applyFont="1" applyBorder="1" applyAlignment="1">
      <alignment horizontal="right"/>
      <protection locked="0"/>
    </xf>
    <xf numFmtId="3" fontId="7" fillId="0" borderId="19" xfId="0" applyNumberFormat="1" applyFont="1" applyBorder="1"/>
    <xf numFmtId="3" fontId="7" fillId="0" borderId="19" xfId="1" applyNumberFormat="1" applyFont="1" applyBorder="1" applyAlignment="1">
      <alignment horizontal="right"/>
      <protection locked="0"/>
    </xf>
    <xf numFmtId="1" fontId="6" fillId="14" borderId="73" xfId="2" applyNumberFormat="1" applyFont="1" applyFill="1" applyBorder="1" applyAlignment="1">
      <alignment horizontal="center" vertical="center" wrapText="1"/>
      <protection locked="0"/>
    </xf>
    <xf numFmtId="1" fontId="6" fillId="14" borderId="6" xfId="2" applyNumberFormat="1" applyFont="1" applyFill="1" applyBorder="1" applyAlignment="1">
      <alignment horizontal="center" vertical="center"/>
      <protection locked="0"/>
    </xf>
    <xf numFmtId="1" fontId="6" fillId="14" borderId="73" xfId="2" applyNumberFormat="1" applyFont="1" applyFill="1" applyBorder="1" applyAlignment="1">
      <alignment horizontal="center" vertical="center"/>
      <protection locked="0"/>
    </xf>
    <xf numFmtId="1" fontId="6" fillId="14" borderId="20" xfId="2" applyNumberFormat="1" applyFont="1" applyFill="1" applyBorder="1" applyAlignment="1">
      <alignment horizontal="center" vertical="center"/>
      <protection locked="0"/>
    </xf>
    <xf numFmtId="3" fontId="7" fillId="0" borderId="40" xfId="0" applyNumberFormat="1" applyFont="1" applyBorder="1"/>
    <xf numFmtId="3" fontId="7" fillId="0" borderId="60" xfId="0" applyNumberFormat="1" applyFont="1" applyBorder="1"/>
    <xf numFmtId="3" fontId="7" fillId="0" borderId="65" xfId="0" applyNumberFormat="1" applyFont="1" applyBorder="1"/>
    <xf numFmtId="0" fontId="2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7" fillId="15" borderId="18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1" fontId="7" fillId="14" borderId="5" xfId="2" applyNumberFormat="1" applyFont="1" applyFill="1" applyBorder="1" applyAlignment="1">
      <alignment horizontal="center" vertical="center"/>
      <protection locked="0"/>
    </xf>
    <xf numFmtId="0" fontId="16" fillId="14" borderId="6" xfId="0" applyFont="1" applyFill="1" applyBorder="1" applyAlignment="1">
      <alignment horizontal="center" vertical="center"/>
    </xf>
    <xf numFmtId="49" fontId="6" fillId="15" borderId="26" xfId="0" applyNumberFormat="1" applyFont="1" applyFill="1" applyBorder="1" applyAlignment="1"/>
    <xf numFmtId="49" fontId="29" fillId="15" borderId="39" xfId="0" applyNumberFormat="1" applyFont="1" applyFill="1" applyBorder="1" applyAlignment="1"/>
    <xf numFmtId="3" fontId="6" fillId="14" borderId="26" xfId="0" applyNumberFormat="1" applyFont="1" applyFill="1" applyBorder="1" applyAlignment="1"/>
    <xf numFmtId="0" fontId="29" fillId="14" borderId="28" xfId="0" applyFont="1" applyFill="1" applyBorder="1" applyAlignme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5" fillId="15" borderId="40" xfId="0" applyFont="1" applyFill="1" applyBorder="1" applyAlignment="1">
      <alignment horizontal="center" vertical="center"/>
    </xf>
    <xf numFmtId="0" fontId="0" fillId="15" borderId="35" xfId="0" applyFill="1" applyBorder="1" applyAlignment="1"/>
    <xf numFmtId="0" fontId="15" fillId="14" borderId="62" xfId="0" applyFont="1" applyFill="1" applyBorder="1" applyAlignment="1">
      <alignment horizontal="center" vertical="center"/>
    </xf>
    <xf numFmtId="0" fontId="0" fillId="14" borderId="63" xfId="0" applyFill="1" applyBorder="1" applyAlignment="1">
      <alignment horizontal="center" vertical="center"/>
    </xf>
    <xf numFmtId="0" fontId="0" fillId="14" borderId="35" xfId="0" applyFill="1" applyBorder="1" applyAlignment="1">
      <alignment horizontal="center" vertical="center"/>
    </xf>
    <xf numFmtId="0" fontId="0" fillId="14" borderId="36" xfId="0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4" fillId="2" borderId="11" xfId="0" applyNumberFormat="1" applyFont="1" applyFill="1" applyBorder="1" applyAlignment="1" applyProtection="1">
      <alignment horizontal="center" vertical="center" wrapText="1" shrinkToFit="1"/>
    </xf>
    <xf numFmtId="0" fontId="4" fillId="2" borderId="18" xfId="0" applyNumberFormat="1" applyFont="1" applyFill="1" applyBorder="1" applyAlignment="1" applyProtection="1">
      <alignment horizontal="center" vertical="center" wrapText="1" shrinkToFit="1"/>
    </xf>
    <xf numFmtId="0" fontId="4" fillId="2" borderId="2" xfId="0" applyNumberFormat="1" applyFont="1" applyFill="1" applyBorder="1" applyAlignment="1" applyProtection="1">
      <alignment horizontal="center" vertical="center" wrapText="1" shrinkToFit="1"/>
    </xf>
    <xf numFmtId="0" fontId="4" fillId="2" borderId="1" xfId="0" applyNumberFormat="1" applyFont="1" applyFill="1" applyBorder="1" applyAlignment="1" applyProtection="1">
      <alignment horizontal="center" vertical="center" wrapText="1" shrinkToFit="1"/>
    </xf>
    <xf numFmtId="49" fontId="1" fillId="3" borderId="5" xfId="0" applyNumberFormat="1" applyFont="1" applyFill="1" applyBorder="1" applyAlignment="1" applyProtection="1">
      <alignment horizontal="left" vertical="center" wrapText="1" shrinkToFit="1"/>
    </xf>
    <xf numFmtId="0" fontId="0" fillId="0" borderId="22" xfId="0" applyBorder="1" applyAlignment="1">
      <alignment horizontal="left" vertical="center" wrapText="1" shrinkToFit="1"/>
    </xf>
    <xf numFmtId="0" fontId="4" fillId="2" borderId="34" xfId="0" applyNumberFormat="1" applyFont="1" applyFill="1" applyBorder="1" applyAlignment="1" applyProtection="1">
      <alignment horizontal="center" vertical="center" wrapText="1" shrinkToFit="1"/>
    </xf>
    <xf numFmtId="0" fontId="0" fillId="0" borderId="5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13" fillId="14" borderId="14" xfId="0" applyFont="1" applyFill="1" applyBorder="1" applyAlignment="1" applyProtection="1">
      <alignment horizontal="center" vertical="center" wrapText="1" readingOrder="1"/>
      <protection locked="0"/>
    </xf>
    <xf numFmtId="0" fontId="13" fillId="14" borderId="38" xfId="0" applyFont="1" applyFill="1" applyBorder="1" applyAlignment="1" applyProtection="1">
      <alignment horizontal="center" vertical="center" wrapText="1" readingOrder="1"/>
      <protection locked="0"/>
    </xf>
    <xf numFmtId="49" fontId="13" fillId="16" borderId="26" xfId="0" applyNumberFormat="1" applyFont="1" applyFill="1" applyBorder="1" applyAlignment="1" applyProtection="1">
      <alignment vertical="center" wrapText="1" readingOrder="1"/>
      <protection locked="0"/>
    </xf>
    <xf numFmtId="0" fontId="5" fillId="16" borderId="27" xfId="0" applyFont="1" applyFill="1" applyBorder="1" applyAlignment="1">
      <alignment vertical="center" wrapText="1" readingOrder="1"/>
    </xf>
    <xf numFmtId="0" fontId="13" fillId="16" borderId="26" xfId="0" applyFont="1" applyFill="1" applyBorder="1" applyAlignment="1" applyProtection="1">
      <alignment vertical="center" wrapText="1" readingOrder="1"/>
      <protection locked="0"/>
    </xf>
    <xf numFmtId="0" fontId="13" fillId="14" borderId="40" xfId="0" applyFont="1" applyFill="1" applyBorder="1" applyAlignment="1" applyProtection="1">
      <alignment horizontal="center" vertical="center" wrapText="1" readingOrder="1"/>
      <protection locked="0"/>
    </xf>
    <xf numFmtId="0" fontId="0" fillId="0" borderId="35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3" fillId="16" borderId="62" xfId="0" applyFont="1" applyFill="1" applyBorder="1" applyAlignment="1" applyProtection="1">
      <alignment vertical="center" wrapText="1" readingOrder="1"/>
      <protection locked="0"/>
    </xf>
    <xf numFmtId="0" fontId="5" fillId="16" borderId="63" xfId="0" applyFont="1" applyFill="1" applyBorder="1" applyAlignment="1">
      <alignment vertical="center" wrapText="1" readingOrder="1"/>
    </xf>
    <xf numFmtId="0" fontId="5" fillId="8" borderId="0" xfId="0" applyFont="1" applyFill="1" applyBorder="1" applyAlignment="1">
      <alignment horizontal="center"/>
    </xf>
    <xf numFmtId="0" fontId="13" fillId="14" borderId="34" xfId="0" applyFont="1" applyFill="1" applyBorder="1" applyAlignment="1" applyProtection="1">
      <alignment horizontal="center" vertical="center" wrapText="1" readingOrder="1"/>
      <protection locked="0"/>
    </xf>
    <xf numFmtId="0" fontId="13" fillId="14" borderId="52" xfId="0" applyFont="1" applyFill="1" applyBorder="1" applyAlignment="1" applyProtection="1">
      <alignment horizontal="center" vertical="center" wrapText="1" readingOrder="1"/>
      <protection locked="0"/>
    </xf>
    <xf numFmtId="0" fontId="13" fillId="7" borderId="9" xfId="0" applyFont="1" applyFill="1" applyBorder="1" applyAlignment="1" applyProtection="1">
      <alignment horizontal="center" wrapText="1" readingOrder="1"/>
      <protection locked="0"/>
    </xf>
    <xf numFmtId="0" fontId="13" fillId="7" borderId="10" xfId="0" applyFont="1" applyFill="1" applyBorder="1" applyAlignment="1" applyProtection="1">
      <alignment horizontal="center" wrapText="1" readingOrder="1"/>
      <protection locked="0"/>
    </xf>
    <xf numFmtId="0" fontId="13" fillId="7" borderId="12" xfId="0" applyFont="1" applyFill="1" applyBorder="1" applyAlignment="1" applyProtection="1">
      <alignment horizontal="center" wrapText="1" readingOrder="1"/>
      <protection locked="0"/>
    </xf>
    <xf numFmtId="0" fontId="13" fillId="7" borderId="13" xfId="0" applyFont="1" applyFill="1" applyBorder="1" applyAlignment="1" applyProtection="1">
      <alignment horizontal="center" wrapText="1" readingOrder="1"/>
      <protection locked="0"/>
    </xf>
    <xf numFmtId="0" fontId="13" fillId="14" borderId="11" xfId="0" applyFont="1" applyFill="1" applyBorder="1" applyAlignment="1" applyProtection="1">
      <alignment horizontal="center" vertical="center" wrapText="1" readingOrder="1"/>
      <protection locked="0"/>
    </xf>
    <xf numFmtId="0" fontId="13" fillId="14" borderId="18" xfId="0" applyFont="1" applyFill="1" applyBorder="1" applyAlignment="1" applyProtection="1">
      <alignment horizontal="center" vertical="center" wrapText="1" readingOrder="1"/>
      <protection locked="0"/>
    </xf>
    <xf numFmtId="49" fontId="10" fillId="12" borderId="14" xfId="0" applyNumberFormat="1" applyFont="1" applyFill="1" applyBorder="1" applyAlignment="1" applyProtection="1">
      <alignment horizontal="center" vertical="center" wrapText="1" shrinkToFit="1"/>
    </xf>
    <xf numFmtId="49" fontId="10" fillId="12" borderId="7" xfId="0" applyNumberFormat="1" applyFont="1" applyFill="1" applyBorder="1" applyAlignment="1" applyProtection="1">
      <alignment horizontal="center" vertical="center" wrapText="1" shrinkToFit="1"/>
    </xf>
    <xf numFmtId="49" fontId="10" fillId="12" borderId="21" xfId="0" applyNumberFormat="1" applyFont="1" applyFill="1" applyBorder="1" applyAlignment="1" applyProtection="1">
      <alignment horizontal="center" vertical="center" wrapText="1" shrinkToFit="1"/>
    </xf>
    <xf numFmtId="49" fontId="12" fillId="11" borderId="14" xfId="0" applyNumberFormat="1" applyFont="1" applyFill="1" applyBorder="1" applyAlignment="1" applyProtection="1">
      <alignment horizontal="center" vertical="center" wrapText="1" shrinkToFit="1"/>
    </xf>
    <xf numFmtId="49" fontId="12" fillId="11" borderId="7" xfId="0" applyNumberFormat="1" applyFont="1" applyFill="1" applyBorder="1" applyAlignment="1" applyProtection="1">
      <alignment horizontal="center" vertical="center" wrapText="1" shrinkToFit="1"/>
    </xf>
    <xf numFmtId="0" fontId="3" fillId="12" borderId="21" xfId="0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/>
    </xf>
    <xf numFmtId="0" fontId="3" fillId="12" borderId="13" xfId="0" applyFont="1" applyFill="1" applyBorder="1" applyAlignment="1">
      <alignment horizontal="center"/>
    </xf>
    <xf numFmtId="0" fontId="4" fillId="10" borderId="9" xfId="0" applyNumberFormat="1" applyFont="1" applyFill="1" applyBorder="1" applyAlignment="1" applyProtection="1">
      <alignment horizontal="center" vertical="center" wrapText="1" shrinkToFit="1"/>
    </xf>
    <xf numFmtId="0" fontId="4" fillId="10" borderId="18" xfId="0" applyNumberFormat="1" applyFont="1" applyFill="1" applyBorder="1" applyAlignment="1" applyProtection="1">
      <alignment horizontal="center" vertical="center" wrapText="1" shrinkToFit="1"/>
    </xf>
    <xf numFmtId="0" fontId="4" fillId="10" borderId="10" xfId="0" applyNumberFormat="1" applyFont="1" applyFill="1" applyBorder="1" applyAlignment="1" applyProtection="1">
      <alignment horizontal="center" vertical="center" wrapText="1" shrinkToFit="1"/>
    </xf>
    <xf numFmtId="0" fontId="4" fillId="10" borderId="1" xfId="0" applyNumberFormat="1" applyFont="1" applyFill="1" applyBorder="1" applyAlignment="1" applyProtection="1">
      <alignment horizontal="center" vertical="center" wrapText="1" shrinkToFit="1"/>
    </xf>
    <xf numFmtId="0" fontId="4" fillId="10" borderId="46" xfId="0" applyNumberFormat="1" applyFont="1" applyFill="1" applyBorder="1" applyAlignment="1" applyProtection="1">
      <alignment horizontal="center" vertical="center" wrapText="1" shrinkToFit="1"/>
    </xf>
    <xf numFmtId="3" fontId="14" fillId="0" borderId="56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50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29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56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50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29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43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55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37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26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27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39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59" xfId="0" applyNumberFormat="1" applyFont="1" applyFill="1" applyBorder="1" applyAlignment="1" applyProtection="1">
      <alignment horizontal="center" vertical="center" wrapText="1" readingOrder="1"/>
      <protection locked="0"/>
    </xf>
    <xf numFmtId="49" fontId="14" fillId="0" borderId="60" xfId="0" applyNumberFormat="1" applyFont="1" applyBorder="1" applyAlignment="1" applyProtection="1">
      <alignment horizontal="left" vertical="center" wrapText="1" readingOrder="1"/>
      <protection locked="0"/>
    </xf>
    <xf numFmtId="49" fontId="14" fillId="0" borderId="61" xfId="0" applyNumberFormat="1" applyFont="1" applyBorder="1" applyAlignment="1" applyProtection="1">
      <alignment horizontal="left" vertical="center" wrapText="1" readingOrder="1"/>
      <protection locked="0"/>
    </xf>
    <xf numFmtId="3" fontId="13" fillId="16" borderId="26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6" borderId="27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6" borderId="39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6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17" fillId="14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17" fillId="14" borderId="27" xfId="0" applyNumberFormat="1" applyFont="1" applyFill="1" applyBorder="1" applyAlignment="1" applyProtection="1">
      <alignment horizontal="center" vertical="center" wrapText="1" readingOrder="1"/>
      <protection locked="0"/>
    </xf>
    <xf numFmtId="3" fontId="17" fillId="14" borderId="28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43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55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37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14" borderId="62" xfId="0" applyFont="1" applyFill="1" applyBorder="1" applyAlignment="1" applyProtection="1">
      <alignment horizontal="center" vertical="center" wrapText="1" readingOrder="1"/>
      <protection locked="0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4">
    <cellStyle name="Ezres" xfId="1" builtinId="3"/>
    <cellStyle name="Normál" xfId="0" builtinId="0"/>
    <cellStyle name="Normál 2" xfId="3" xr:uid="{00000000-0005-0000-0000-000002000000}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zoomScaleNormal="100" workbookViewId="0">
      <selection activeCell="B32" sqref="B32"/>
    </sheetView>
  </sheetViews>
  <sheetFormatPr defaultRowHeight="12.75" x14ac:dyDescent="0.2"/>
  <cols>
    <col min="1" max="1" width="7.7109375" customWidth="1"/>
    <col min="2" max="2" width="33.140625" customWidth="1"/>
    <col min="3" max="3" width="13.85546875" customWidth="1"/>
    <col min="4" max="4" width="10.7109375" customWidth="1"/>
    <col min="5" max="5" width="8.28515625" customWidth="1"/>
    <col min="6" max="6" width="13.5703125" customWidth="1"/>
    <col min="7" max="7" width="7.140625" customWidth="1"/>
    <col min="8" max="8" width="28.85546875" customWidth="1"/>
    <col min="9" max="9" width="14.5703125" customWidth="1"/>
    <col min="10" max="10" width="10.42578125" customWidth="1"/>
    <col min="11" max="11" width="9.7109375" customWidth="1"/>
    <col min="12" max="12" width="13.7109375" customWidth="1"/>
    <col min="13" max="14" width="11.5703125" bestFit="1" customWidth="1"/>
  </cols>
  <sheetData>
    <row r="1" spans="1:14" x14ac:dyDescent="0.2">
      <c r="J1" s="302"/>
      <c r="K1" s="302"/>
      <c r="L1" s="303"/>
    </row>
    <row r="2" spans="1:14" ht="15.75" x14ac:dyDescent="0.25">
      <c r="B2" s="312" t="s">
        <v>136</v>
      </c>
      <c r="C2" s="312"/>
      <c r="D2" s="312"/>
      <c r="E2" s="312"/>
      <c r="F2" s="312"/>
      <c r="G2" s="312"/>
      <c r="H2" s="312"/>
      <c r="I2" s="312"/>
      <c r="J2" s="312"/>
      <c r="K2" s="312"/>
      <c r="L2" s="312"/>
    </row>
    <row r="3" spans="1:14" ht="15.75" x14ac:dyDescent="0.25">
      <c r="B3" s="313" t="s">
        <v>78</v>
      </c>
      <c r="C3" s="313"/>
      <c r="D3" s="313"/>
      <c r="E3" s="313"/>
      <c r="F3" s="313"/>
      <c r="G3" s="313"/>
      <c r="H3" s="313"/>
      <c r="I3" s="313"/>
      <c r="J3" s="313"/>
      <c r="K3" s="313"/>
      <c r="L3" s="313"/>
    </row>
    <row r="5" spans="1:14" ht="15.75" x14ac:dyDescent="0.25">
      <c r="B5" s="314" t="s">
        <v>56</v>
      </c>
      <c r="C5" s="314"/>
      <c r="D5" s="314"/>
      <c r="E5" s="314"/>
      <c r="F5" s="314"/>
      <c r="G5" s="314"/>
      <c r="H5" s="314"/>
      <c r="I5" s="314"/>
      <c r="J5" s="314"/>
      <c r="K5" s="314"/>
      <c r="L5" s="314"/>
    </row>
    <row r="6" spans="1:14" ht="19.5" thickBot="1" x14ac:dyDescent="0.25">
      <c r="B6" s="12"/>
      <c r="C6" s="12"/>
      <c r="D6" s="12"/>
      <c r="E6" s="12"/>
      <c r="F6" s="12"/>
      <c r="G6" s="12"/>
      <c r="H6" s="12"/>
      <c r="I6" s="12"/>
      <c r="J6" s="12"/>
      <c r="K6" s="12"/>
      <c r="L6" s="18" t="s">
        <v>61</v>
      </c>
    </row>
    <row r="7" spans="1:14" ht="18.75" x14ac:dyDescent="0.2">
      <c r="A7" s="315" t="s">
        <v>42</v>
      </c>
      <c r="B7" s="316"/>
      <c r="C7" s="316"/>
      <c r="D7" s="316"/>
      <c r="E7" s="316"/>
      <c r="F7" s="316"/>
      <c r="G7" s="317" t="s">
        <v>46</v>
      </c>
      <c r="H7" s="318"/>
      <c r="I7" s="319"/>
      <c r="J7" s="318"/>
      <c r="K7" s="319"/>
      <c r="L7" s="320"/>
    </row>
    <row r="8" spans="1:14" ht="29.25" customHeight="1" thickBot="1" x14ac:dyDescent="0.3">
      <c r="A8" s="304" t="s">
        <v>62</v>
      </c>
      <c r="B8" s="305"/>
      <c r="C8" s="290" t="s">
        <v>140</v>
      </c>
      <c r="D8" s="49" t="s">
        <v>107</v>
      </c>
      <c r="E8" s="49" t="s">
        <v>69</v>
      </c>
      <c r="F8" s="49" t="s">
        <v>141</v>
      </c>
      <c r="G8" s="306" t="s">
        <v>62</v>
      </c>
      <c r="H8" s="307"/>
      <c r="I8" s="295" t="s">
        <v>140</v>
      </c>
      <c r="J8" s="296" t="s">
        <v>107</v>
      </c>
      <c r="K8" s="297" t="s">
        <v>69</v>
      </c>
      <c r="L8" s="298" t="s">
        <v>141</v>
      </c>
    </row>
    <row r="9" spans="1:14" ht="19.5" customHeight="1" x14ac:dyDescent="0.25">
      <c r="A9" s="240" t="s">
        <v>94</v>
      </c>
      <c r="B9" s="246" t="s">
        <v>103</v>
      </c>
      <c r="C9" s="155">
        <f>SUM('Bevételek(Hivatal 2021)'!C16/1000)</f>
        <v>5500</v>
      </c>
      <c r="D9" s="155">
        <f>SUM('Bevételek(Hivatal 2021)'!D16/1000)</f>
        <v>7418</v>
      </c>
      <c r="E9" s="146">
        <f>F9/C9*100</f>
        <v>234.87272727272725</v>
      </c>
      <c r="F9" s="291">
        <f>('Bevételek(Hivatal 2021)'!F16+'Bevételek(Hivatal 2021)'!F23)/1000</f>
        <v>12918</v>
      </c>
      <c r="G9" s="149" t="s">
        <v>71</v>
      </c>
      <c r="H9" s="267" t="s">
        <v>43</v>
      </c>
      <c r="I9" s="299">
        <f>SUM('Kiadások(Hivatal 2021)'!C19)/1000</f>
        <v>69542</v>
      </c>
      <c r="J9" s="259">
        <f>L9-I9</f>
        <v>11949.100000000006</v>
      </c>
      <c r="K9" s="280">
        <f>L9/I9*100</f>
        <v>117.18256593137961</v>
      </c>
      <c r="L9" s="141">
        <f>'Kiadások(Hivatal 2021)'!F19/1000</f>
        <v>81491.100000000006</v>
      </c>
    </row>
    <row r="10" spans="1:14" ht="20.100000000000001" customHeight="1" x14ac:dyDescent="0.25">
      <c r="A10" s="91" t="s">
        <v>102</v>
      </c>
      <c r="B10" s="247" t="s">
        <v>77</v>
      </c>
      <c r="C10" s="156">
        <f>SUM(('Bevételek(Hivatal 2021)'!C17+'Bevételek(Hivatal 2021)'!C18)/1000)</f>
        <v>9.01</v>
      </c>
      <c r="D10" s="156">
        <f>SUM(('Bevételek(Hivatal 2021)'!D17+'Bevételek(Hivatal 2021)'!D18)/1000)</f>
        <v>1.766</v>
      </c>
      <c r="E10" s="147"/>
      <c r="F10" s="46">
        <f>('Bevételek(Hivatal 2021)'!F18+'Bevételek(Hivatal 2021)'!F17)/1000</f>
        <v>10.776</v>
      </c>
      <c r="G10" s="47" t="s">
        <v>63</v>
      </c>
      <c r="H10" s="264" t="s">
        <v>51</v>
      </c>
      <c r="I10" s="300">
        <f>SUM('Kiadások(Hivatal 2021)'!C22/1000)</f>
        <v>11000</v>
      </c>
      <c r="J10" s="257">
        <f>L10-I10</f>
        <v>410</v>
      </c>
      <c r="K10" s="281">
        <f t="shared" ref="K10:K11" si="0">L10/I10*100</f>
        <v>103.72727272727273</v>
      </c>
      <c r="L10" s="151">
        <f>'Kiadások(Hivatal 2021)'!F22/1000</f>
        <v>11410</v>
      </c>
      <c r="M10" s="50"/>
      <c r="N10" s="50"/>
    </row>
    <row r="11" spans="1:14" ht="20.100000000000001" customHeight="1" x14ac:dyDescent="0.25">
      <c r="A11" s="55" t="s">
        <v>66</v>
      </c>
      <c r="B11" s="248" t="s">
        <v>50</v>
      </c>
      <c r="C11" s="157">
        <f>SUM('Bevételek(Hivatal 2021)'!C10/1000)</f>
        <v>69696.75</v>
      </c>
      <c r="D11" s="77">
        <f>F11-C11</f>
        <v>425.83000000000175</v>
      </c>
      <c r="E11" s="147">
        <f>F11/C11*100</f>
        <v>100.61097540416159</v>
      </c>
      <c r="F11" s="52">
        <f>'Bevételek(Hivatal 2021)'!F10/1000</f>
        <v>70122.58</v>
      </c>
      <c r="G11" s="48" t="s">
        <v>64</v>
      </c>
      <c r="H11" s="265" t="s">
        <v>45</v>
      </c>
      <c r="I11" s="300">
        <f>SUM('Kiadások(Hivatal 2021)'!C32/1000)</f>
        <v>4031</v>
      </c>
      <c r="J11" s="257">
        <f>L11-I11</f>
        <v>1037</v>
      </c>
      <c r="K11" s="279">
        <f t="shared" si="0"/>
        <v>125.72562639543538</v>
      </c>
      <c r="L11" s="152">
        <f>'Kiadások(Hivatal 2021)'!F32/1000</f>
        <v>5068</v>
      </c>
      <c r="M11" s="51"/>
      <c r="N11" s="51"/>
    </row>
    <row r="12" spans="1:14" ht="20.100000000000001" customHeight="1" thickBot="1" x14ac:dyDescent="0.3">
      <c r="A12" s="56" t="s">
        <v>66</v>
      </c>
      <c r="B12" s="249" t="s">
        <v>52</v>
      </c>
      <c r="C12" s="157">
        <f>SUM('Bevételek(Hivatal 2021)'!C11/1000)</f>
        <v>5500</v>
      </c>
      <c r="D12" s="77">
        <f>F12-C12</f>
        <v>7418</v>
      </c>
      <c r="E12" s="147">
        <f t="shared" ref="E12" si="1">F12/C12*100</f>
        <v>234.87272727272725</v>
      </c>
      <c r="F12" s="53">
        <f>'Bevételek(Hivatal 2021)'!F11/1000</f>
        <v>12918</v>
      </c>
      <c r="G12" s="292"/>
      <c r="H12" s="293"/>
      <c r="I12" s="301"/>
      <c r="J12" s="260"/>
      <c r="K12" s="255"/>
      <c r="L12" s="294"/>
      <c r="M12" s="51"/>
      <c r="N12" s="51"/>
    </row>
    <row r="13" spans="1:14" ht="20.100000000000001" customHeight="1" thickBot="1" x14ac:dyDescent="0.3">
      <c r="A13" s="143"/>
      <c r="B13" s="250" t="s">
        <v>104</v>
      </c>
      <c r="C13" s="158">
        <f>SUM(C9:C12)</f>
        <v>80705.759999999995</v>
      </c>
      <c r="D13" s="158">
        <f>SUM(D9:D12)</f>
        <v>15263.596000000001</v>
      </c>
      <c r="E13" s="145">
        <f>F13/C13*100</f>
        <v>118.91264762267279</v>
      </c>
      <c r="F13" s="144">
        <f>SUM(F9:F12)</f>
        <v>95969.356</v>
      </c>
      <c r="G13" s="150"/>
      <c r="H13" s="266" t="s">
        <v>53</v>
      </c>
      <c r="I13" s="262">
        <f>SUM(I9:I12)</f>
        <v>84573</v>
      </c>
      <c r="J13" s="258">
        <f>L13-I13</f>
        <v>13396.100000000006</v>
      </c>
      <c r="K13" s="253">
        <v>0</v>
      </c>
      <c r="L13" s="144">
        <f>SUM(L9:L12)</f>
        <v>97969.1</v>
      </c>
      <c r="M13" s="50"/>
      <c r="N13" s="50"/>
    </row>
    <row r="14" spans="1:14" ht="20.100000000000001" customHeight="1" x14ac:dyDescent="0.25">
      <c r="A14" s="240" t="s">
        <v>65</v>
      </c>
      <c r="B14" s="251" t="s">
        <v>54</v>
      </c>
      <c r="C14" s="241">
        <f>SUM('Bevételek(Hivatal 2021)'!C8/1000)</f>
        <v>3994.24</v>
      </c>
      <c r="D14" s="242">
        <f>F14-C14</f>
        <v>-1994.4959999999999</v>
      </c>
      <c r="E14" s="145">
        <f>F14/C14*100</f>
        <v>50.065694600224319</v>
      </c>
      <c r="F14" s="243">
        <f>'Bevételek(Hivatal 2021)'!F8/1000</f>
        <v>1999.7439999999999</v>
      </c>
      <c r="G14" s="244" t="s">
        <v>105</v>
      </c>
      <c r="H14" s="267" t="s">
        <v>106</v>
      </c>
      <c r="I14" s="263">
        <f>SUM('Kiadások(Hivatal 2021)'!C33/1000)</f>
        <v>0</v>
      </c>
      <c r="J14" s="259">
        <f>L14-I14</f>
        <v>0</v>
      </c>
      <c r="K14" s="254"/>
      <c r="L14" s="245">
        <f>'Kiadások(Hivatal 2021)'!F33/1000</f>
        <v>0</v>
      </c>
      <c r="M14" s="50"/>
      <c r="N14" s="50"/>
    </row>
    <row r="15" spans="1:14" ht="20.100000000000001" customHeight="1" thickBot="1" x14ac:dyDescent="0.3">
      <c r="A15" s="252"/>
      <c r="B15" s="217"/>
      <c r="C15" s="218"/>
      <c r="D15" s="219"/>
      <c r="E15" s="236"/>
      <c r="F15" s="142"/>
      <c r="G15" s="237" t="s">
        <v>130</v>
      </c>
      <c r="H15" s="268" t="s">
        <v>131</v>
      </c>
      <c r="I15" s="238"/>
      <c r="J15" s="260"/>
      <c r="K15" s="255"/>
      <c r="L15" s="239">
        <f>SUM('Kiadások(Hivatal 2021)'!F37/1000)</f>
        <v>0</v>
      </c>
      <c r="M15" s="50"/>
      <c r="N15" s="50"/>
    </row>
    <row r="16" spans="1:14" ht="21.75" customHeight="1" thickBot="1" x14ac:dyDescent="0.3">
      <c r="A16" s="308" t="s">
        <v>55</v>
      </c>
      <c r="B16" s="309"/>
      <c r="C16" s="186">
        <f>SUM(C13:C14)</f>
        <v>84700</v>
      </c>
      <c r="D16" s="186">
        <f t="shared" ref="D16" si="2">SUM(D13:D14)</f>
        <v>13269.100000000002</v>
      </c>
      <c r="E16" s="148">
        <f>F16/C16*100</f>
        <v>115.66599763872492</v>
      </c>
      <c r="F16" s="54">
        <f>SUM(F13:F14)</f>
        <v>97969.1</v>
      </c>
      <c r="G16" s="310" t="s">
        <v>55</v>
      </c>
      <c r="H16" s="311"/>
      <c r="I16" s="187">
        <f>SUM('Kiadások(Hivatal 2021)'!C38/1000)</f>
        <v>84700</v>
      </c>
      <c r="J16" s="261">
        <f>L16-I16</f>
        <v>13269.100000000006</v>
      </c>
      <c r="K16" s="256">
        <f>L16/I16*100</f>
        <v>115.66599763872492</v>
      </c>
      <c r="L16" s="153">
        <f>SUM(L13:L15)</f>
        <v>97969.1</v>
      </c>
      <c r="M16" s="50"/>
      <c r="N16" s="50"/>
    </row>
    <row r="19" spans="2:9" ht="15.75" x14ac:dyDescent="0.25">
      <c r="D19" s="61"/>
      <c r="E19" s="61"/>
      <c r="F19" s="61"/>
    </row>
    <row r="20" spans="2:9" ht="15.75" x14ac:dyDescent="0.25">
      <c r="D20" s="61"/>
      <c r="E20" s="61"/>
      <c r="F20" s="61"/>
    </row>
    <row r="21" spans="2:9" ht="15.75" x14ac:dyDescent="0.25">
      <c r="D21" s="62"/>
      <c r="E21" s="62"/>
      <c r="F21" s="62"/>
    </row>
    <row r="22" spans="2:9" ht="15.75" x14ac:dyDescent="0.25">
      <c r="D22" s="61"/>
      <c r="E22" s="61"/>
      <c r="F22" s="61"/>
    </row>
    <row r="23" spans="2:9" ht="15.75" x14ac:dyDescent="0.25">
      <c r="B23" s="63"/>
      <c r="C23" s="63"/>
      <c r="D23" s="64"/>
      <c r="E23" s="64"/>
      <c r="F23" s="64"/>
      <c r="G23" s="63"/>
      <c r="H23" s="63"/>
      <c r="I23" s="63"/>
    </row>
    <row r="24" spans="2:9" x14ac:dyDescent="0.2">
      <c r="B24" s="63"/>
      <c r="C24" s="63"/>
      <c r="D24" s="63"/>
      <c r="E24" s="63"/>
      <c r="F24" s="65"/>
      <c r="G24" s="63"/>
      <c r="H24" s="63"/>
      <c r="I24" s="63"/>
    </row>
    <row r="25" spans="2:9" x14ac:dyDescent="0.2">
      <c r="B25" s="63"/>
      <c r="C25" s="63"/>
      <c r="D25" s="63"/>
      <c r="E25" s="63"/>
      <c r="F25" s="65"/>
      <c r="G25" s="63"/>
      <c r="H25" s="63"/>
      <c r="I25" s="63"/>
    </row>
    <row r="26" spans="2:9" x14ac:dyDescent="0.2">
      <c r="B26" s="63"/>
      <c r="C26" s="63"/>
      <c r="D26" s="63"/>
      <c r="E26" s="63"/>
      <c r="F26" s="66"/>
      <c r="G26" s="63"/>
      <c r="H26" s="63"/>
      <c r="I26" s="63"/>
    </row>
    <row r="27" spans="2:9" x14ac:dyDescent="0.2">
      <c r="B27" s="63"/>
      <c r="C27" s="63"/>
      <c r="D27" s="63"/>
      <c r="E27" s="63"/>
      <c r="F27" s="63"/>
      <c r="G27" s="63"/>
      <c r="H27" s="63"/>
      <c r="I27" s="63"/>
    </row>
  </sheetData>
  <sheetProtection algorithmName="SHA-512" hashValue="FeQOugpQfpztGlooQKNKJre2m3gr4J0Cvevdh2stv7jGYrWJ2uo30yl33jrPIx6NWHbWxFLhcUd8x7yc7BFSTw==" saltValue="+u6jWXaqk51NkjWl7cORLQ==" spinCount="100000" sheet="1" objects="1" scenarios="1"/>
  <mergeCells count="10">
    <mergeCell ref="J1:L1"/>
    <mergeCell ref="A8:B8"/>
    <mergeCell ref="G8:H8"/>
    <mergeCell ref="A16:B16"/>
    <mergeCell ref="G16:H16"/>
    <mergeCell ref="B2:L2"/>
    <mergeCell ref="B3:L3"/>
    <mergeCell ref="B5:L5"/>
    <mergeCell ref="A7:F7"/>
    <mergeCell ref="G7:L7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&amp;LPiliscsévi Közös Önkormányzati Hivatal&amp;RII/1. számú melléklet</oddHeader>
  </headerFooter>
  <colBreaks count="1" manualBreakCount="1">
    <brk id="1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showGridLines="0" tabSelected="1" zoomScaleNormal="100" workbookViewId="0">
      <selection activeCell="F17" sqref="F17"/>
    </sheetView>
  </sheetViews>
  <sheetFormatPr defaultRowHeight="12.75" x14ac:dyDescent="0.2"/>
  <cols>
    <col min="1" max="1" width="12.28515625" customWidth="1"/>
    <col min="2" max="2" width="37.28515625" customWidth="1"/>
    <col min="3" max="3" width="14.28515625" customWidth="1"/>
    <col min="4" max="4" width="13.28515625" bestFit="1" customWidth="1"/>
    <col min="5" max="5" width="5.7109375" bestFit="1" customWidth="1"/>
    <col min="6" max="6" width="12.28515625" customWidth="1"/>
    <col min="9" max="9" width="15" bestFit="1" customWidth="1"/>
    <col min="10" max="10" width="10.140625" bestFit="1" customWidth="1"/>
  </cols>
  <sheetData>
    <row r="1" spans="1:10" x14ac:dyDescent="0.2">
      <c r="E1" s="16"/>
      <c r="F1" s="16"/>
    </row>
    <row r="2" spans="1:10" ht="15.75" x14ac:dyDescent="0.25">
      <c r="A2" s="312" t="s">
        <v>136</v>
      </c>
      <c r="B2" s="312"/>
      <c r="C2" s="312"/>
      <c r="D2" s="312"/>
      <c r="E2" s="312"/>
      <c r="F2" s="312"/>
    </row>
    <row r="3" spans="1:10" ht="15.75" x14ac:dyDescent="0.25">
      <c r="A3" s="313" t="s">
        <v>78</v>
      </c>
      <c r="B3" s="313"/>
      <c r="C3" s="313"/>
      <c r="D3" s="313"/>
      <c r="E3" s="313"/>
      <c r="F3" s="313"/>
    </row>
    <row r="4" spans="1:10" ht="13.5" thickBot="1" x14ac:dyDescent="0.25">
      <c r="F4" s="23" t="s">
        <v>59</v>
      </c>
    </row>
    <row r="5" spans="1:10" ht="27" customHeight="1" x14ac:dyDescent="0.25">
      <c r="A5" s="323" t="s">
        <v>68</v>
      </c>
      <c r="B5" s="324"/>
      <c r="C5" s="324"/>
      <c r="D5" s="324"/>
      <c r="E5" s="324"/>
      <c r="F5" s="325"/>
    </row>
    <row r="6" spans="1:10" ht="18.75" customHeight="1" x14ac:dyDescent="0.2">
      <c r="A6" s="326" t="s">
        <v>0</v>
      </c>
      <c r="B6" s="328" t="s">
        <v>22</v>
      </c>
      <c r="C6" s="332">
        <v>2021</v>
      </c>
      <c r="D6" s="333"/>
      <c r="E6" s="334"/>
      <c r="F6" s="45">
        <v>2022</v>
      </c>
    </row>
    <row r="7" spans="1:10" ht="36.75" customHeight="1" thickBot="1" x14ac:dyDescent="0.25">
      <c r="A7" s="327"/>
      <c r="B7" s="329"/>
      <c r="C7" s="154" t="s">
        <v>70</v>
      </c>
      <c r="D7" s="159" t="s">
        <v>107</v>
      </c>
      <c r="E7" s="39" t="s">
        <v>69</v>
      </c>
      <c r="F7" s="59" t="s">
        <v>70</v>
      </c>
    </row>
    <row r="8" spans="1:10" ht="24.95" customHeight="1" x14ac:dyDescent="0.2">
      <c r="A8" s="1" t="s">
        <v>2</v>
      </c>
      <c r="B8" s="2" t="s">
        <v>23</v>
      </c>
      <c r="C8" s="129">
        <v>3994240</v>
      </c>
      <c r="D8" s="3">
        <f>F8-C8</f>
        <v>-1994496</v>
      </c>
      <c r="E8" s="74">
        <f>F8/C8*100</f>
        <v>50.065694600224319</v>
      </c>
      <c r="F8" s="44">
        <v>1999744</v>
      </c>
    </row>
    <row r="9" spans="1:10" ht="24.95" customHeight="1" x14ac:dyDescent="0.2">
      <c r="A9" s="330" t="s">
        <v>3</v>
      </c>
      <c r="B9" s="4" t="s">
        <v>24</v>
      </c>
      <c r="C9" s="161">
        <f>SUM(C10:C11)</f>
        <v>75196750</v>
      </c>
      <c r="D9" s="3">
        <f t="shared" ref="D9:D11" si="0">F9-C9</f>
        <v>7843830</v>
      </c>
      <c r="E9" s="74">
        <f t="shared" ref="E9:E10" si="1">F9/C9*100</f>
        <v>110.43107581112214</v>
      </c>
      <c r="F9" s="57">
        <f>SUM(F10:F11)</f>
        <v>83040580</v>
      </c>
    </row>
    <row r="10" spans="1:10" ht="24.95" customHeight="1" x14ac:dyDescent="0.2">
      <c r="A10" s="331"/>
      <c r="B10" s="58" t="s">
        <v>67</v>
      </c>
      <c r="C10" s="162">
        <v>69696750</v>
      </c>
      <c r="D10" s="3">
        <f t="shared" si="0"/>
        <v>425830</v>
      </c>
      <c r="E10" s="74">
        <f t="shared" si="1"/>
        <v>100.61097540416159</v>
      </c>
      <c r="F10" s="60">
        <v>70122580</v>
      </c>
      <c r="I10" t="s">
        <v>110</v>
      </c>
      <c r="J10" s="94">
        <v>70122580</v>
      </c>
    </row>
    <row r="11" spans="1:10" ht="24.95" customHeight="1" thickBot="1" x14ac:dyDescent="0.25">
      <c r="A11" s="331"/>
      <c r="B11" s="58" t="s">
        <v>99</v>
      </c>
      <c r="C11" s="162">
        <v>5500000</v>
      </c>
      <c r="D11" s="288">
        <f t="shared" si="0"/>
        <v>7418000</v>
      </c>
      <c r="E11" s="289">
        <f>F11/C11*100</f>
        <v>234.87272727272725</v>
      </c>
      <c r="F11" s="60">
        <v>12918000</v>
      </c>
      <c r="I11" s="105" t="s">
        <v>143</v>
      </c>
      <c r="J11" s="287">
        <v>529540</v>
      </c>
    </row>
    <row r="12" spans="1:10" ht="26.25" customHeight="1" thickBot="1" x14ac:dyDescent="0.3">
      <c r="A12" s="321" t="s">
        <v>75</v>
      </c>
      <c r="B12" s="322"/>
      <c r="C12" s="163">
        <f>SUM(C8:C9)</f>
        <v>79190990</v>
      </c>
      <c r="D12" s="163">
        <f>SUM(D8:D9)</f>
        <v>5849334</v>
      </c>
      <c r="E12" s="73">
        <f>F12/C12*100</f>
        <v>107.38636301932833</v>
      </c>
      <c r="F12" s="5">
        <f>SUM(F8:F9)</f>
        <v>85040324</v>
      </c>
      <c r="J12" s="94">
        <f>SUM(J10:J11)</f>
        <v>70652120</v>
      </c>
    </row>
    <row r="13" spans="1:10" ht="26.25" customHeight="1" x14ac:dyDescent="0.25">
      <c r="A13" s="323" t="s">
        <v>93</v>
      </c>
      <c r="B13" s="324"/>
      <c r="C13" s="324"/>
      <c r="D13" s="324"/>
      <c r="E13" s="324"/>
      <c r="F13" s="325"/>
    </row>
    <row r="14" spans="1:10" ht="26.25" customHeight="1" x14ac:dyDescent="0.2">
      <c r="A14" s="326" t="s">
        <v>0</v>
      </c>
      <c r="B14" s="328" t="s">
        <v>22</v>
      </c>
      <c r="C14" s="332">
        <v>2021</v>
      </c>
      <c r="D14" s="333"/>
      <c r="E14" s="334"/>
      <c r="F14" s="45">
        <v>2022</v>
      </c>
    </row>
    <row r="15" spans="1:10" ht="36" customHeight="1" thickBot="1" x14ac:dyDescent="0.25">
      <c r="A15" s="327"/>
      <c r="B15" s="329"/>
      <c r="C15" s="154" t="s">
        <v>70</v>
      </c>
      <c r="D15" s="159" t="s">
        <v>107</v>
      </c>
      <c r="E15" s="154" t="s">
        <v>69</v>
      </c>
      <c r="F15" s="59" t="s">
        <v>70</v>
      </c>
      <c r="J15" s="94">
        <v>12260095</v>
      </c>
    </row>
    <row r="16" spans="1:10" ht="24.95" customHeight="1" x14ac:dyDescent="0.2">
      <c r="A16" s="93" t="s">
        <v>94</v>
      </c>
      <c r="B16" s="126" t="s">
        <v>100</v>
      </c>
      <c r="C16" s="127">
        <v>5500000</v>
      </c>
      <c r="D16" s="129">
        <f>F16-C16</f>
        <v>7418000</v>
      </c>
      <c r="E16" s="74">
        <f>F16/C16*100</f>
        <v>234.87272727272725</v>
      </c>
      <c r="F16" s="128">
        <v>12918000</v>
      </c>
      <c r="I16" s="105"/>
      <c r="J16" s="287"/>
    </row>
    <row r="17" spans="1:10" ht="24.95" customHeight="1" x14ac:dyDescent="0.2">
      <c r="A17" s="130" t="s">
        <v>95</v>
      </c>
      <c r="B17" s="131" t="s">
        <v>96</v>
      </c>
      <c r="C17" s="132">
        <v>5010</v>
      </c>
      <c r="D17" s="129">
        <f t="shared" ref="D17:D18" si="2">F17-C17</f>
        <v>1766</v>
      </c>
      <c r="E17" s="74">
        <f t="shared" ref="E17:E18" si="3">F17/C17*100</f>
        <v>135.24950099800398</v>
      </c>
      <c r="F17" s="80">
        <v>6776</v>
      </c>
      <c r="J17" s="94">
        <f>SUM(J15:J16)</f>
        <v>12260095</v>
      </c>
    </row>
    <row r="18" spans="1:10" ht="24.95" customHeight="1" thickBot="1" x14ac:dyDescent="0.25">
      <c r="A18" s="1" t="s">
        <v>73</v>
      </c>
      <c r="B18" s="2" t="s">
        <v>74</v>
      </c>
      <c r="C18" s="129">
        <v>4000</v>
      </c>
      <c r="D18" s="129">
        <f t="shared" si="2"/>
        <v>0</v>
      </c>
      <c r="E18" s="74">
        <f t="shared" si="3"/>
        <v>100</v>
      </c>
      <c r="F18" s="119">
        <v>4000</v>
      </c>
    </row>
    <row r="19" spans="1:10" ht="24.95" customHeight="1" thickBot="1" x14ac:dyDescent="0.3">
      <c r="A19" s="335" t="s">
        <v>75</v>
      </c>
      <c r="B19" s="336"/>
      <c r="C19" s="165">
        <f>SUM(C16:C18)</f>
        <v>5509010</v>
      </c>
      <c r="D19" s="165">
        <f>SUM(D16:D18)</f>
        <v>7419766</v>
      </c>
      <c r="E19" s="134">
        <f>F19/C19*100</f>
        <v>234.68419915738033</v>
      </c>
      <c r="F19" s="133">
        <f>SUM(F16:F18)</f>
        <v>12928776</v>
      </c>
    </row>
    <row r="20" spans="1:10" ht="24.95" customHeight="1" x14ac:dyDescent="0.25">
      <c r="A20" s="323" t="s">
        <v>97</v>
      </c>
      <c r="B20" s="324"/>
      <c r="C20" s="324"/>
      <c r="D20" s="324"/>
      <c r="E20" s="324"/>
      <c r="F20" s="325"/>
    </row>
    <row r="21" spans="1:10" ht="24.95" customHeight="1" x14ac:dyDescent="0.2">
      <c r="A21" s="326" t="s">
        <v>0</v>
      </c>
      <c r="B21" s="328" t="s">
        <v>22</v>
      </c>
      <c r="C21" s="332">
        <v>2021</v>
      </c>
      <c r="D21" s="333"/>
      <c r="E21" s="334"/>
      <c r="F21" s="45">
        <v>2022</v>
      </c>
    </row>
    <row r="22" spans="1:10" ht="24.95" customHeight="1" thickBot="1" x14ac:dyDescent="0.25">
      <c r="A22" s="327"/>
      <c r="B22" s="329"/>
      <c r="C22" s="154" t="s">
        <v>70</v>
      </c>
      <c r="D22" s="159" t="s">
        <v>107</v>
      </c>
      <c r="E22" s="154" t="s">
        <v>69</v>
      </c>
      <c r="F22" s="59" t="s">
        <v>70</v>
      </c>
    </row>
    <row r="23" spans="1:10" ht="24.95" customHeight="1" thickBot="1" x14ac:dyDescent="0.25">
      <c r="A23" s="93" t="s">
        <v>94</v>
      </c>
      <c r="B23" s="126" t="s">
        <v>98</v>
      </c>
      <c r="C23" s="164"/>
      <c r="D23" s="129">
        <v>0</v>
      </c>
      <c r="E23" s="74">
        <v>0</v>
      </c>
      <c r="F23" s="128">
        <v>0</v>
      </c>
    </row>
    <row r="24" spans="1:10" ht="24.95" customHeight="1" thickBot="1" x14ac:dyDescent="0.3">
      <c r="A24" s="321" t="s">
        <v>75</v>
      </c>
      <c r="B24" s="322"/>
      <c r="C24" s="160">
        <f>SUM(C23)</f>
        <v>0</v>
      </c>
      <c r="D24" s="160">
        <f t="shared" ref="D24" si="4">SUM(D23)</f>
        <v>0</v>
      </c>
      <c r="E24" s="73">
        <v>0</v>
      </c>
      <c r="F24" s="5">
        <f>SUM(F23:F23)</f>
        <v>0</v>
      </c>
    </row>
    <row r="25" spans="1:10" ht="24.95" customHeight="1" thickBot="1" x14ac:dyDescent="0.3">
      <c r="A25" s="135"/>
      <c r="B25" s="135"/>
      <c r="C25" s="135"/>
      <c r="D25" s="136"/>
      <c r="E25" s="137"/>
      <c r="F25" s="136"/>
    </row>
    <row r="26" spans="1:10" ht="26.25" customHeight="1" thickBot="1" x14ac:dyDescent="0.3">
      <c r="A26" s="321" t="s">
        <v>76</v>
      </c>
      <c r="B26" s="322"/>
      <c r="C26" s="163">
        <f>SUM(C12,C19,C24)</f>
        <v>84700000</v>
      </c>
      <c r="D26" s="163">
        <f>SUM(D12,D19,D24)</f>
        <v>13269100</v>
      </c>
      <c r="E26" s="138">
        <f>F26/C26*100</f>
        <v>115.66599763872492</v>
      </c>
      <c r="F26" s="5">
        <f>F12+F19+F24</f>
        <v>97969100</v>
      </c>
    </row>
    <row r="28" spans="1:10" x14ac:dyDescent="0.2">
      <c r="F28" s="94">
        <f>SUM(F26-'Kiadások(Hivatal 2021)'!F38)</f>
        <v>0</v>
      </c>
    </row>
  </sheetData>
  <sheetProtection algorithmName="SHA-512" hashValue="tnz3sZyDi7rYm3gXelFvk4t/p2yldbu7Y6uho+Yy0CPzCEwjjc9FzPfoHR7Ze78fDVCwUhd1KNZGBm5E1K4hRA==" saltValue="Tn/HzofiaT5OSUE1Tyn9zA==" spinCount="100000" sheet="1" objects="1" scenarios="1"/>
  <mergeCells count="19">
    <mergeCell ref="A26:B26"/>
    <mergeCell ref="A13:F13"/>
    <mergeCell ref="A14:A15"/>
    <mergeCell ref="B14:B15"/>
    <mergeCell ref="A19:B19"/>
    <mergeCell ref="A20:F20"/>
    <mergeCell ref="A21:A22"/>
    <mergeCell ref="B21:B22"/>
    <mergeCell ref="A24:B24"/>
    <mergeCell ref="C14:E14"/>
    <mergeCell ref="C21:E21"/>
    <mergeCell ref="A2:F2"/>
    <mergeCell ref="A12:B12"/>
    <mergeCell ref="A3:F3"/>
    <mergeCell ref="A5:F5"/>
    <mergeCell ref="A6:A7"/>
    <mergeCell ref="B6:B7"/>
    <mergeCell ref="A9:A11"/>
    <mergeCell ref="C6:E6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69" orientation="portrait" r:id="rId1"/>
  <headerFooter alignWithMargins="0">
    <oddHeader>&amp;LPiliscsévi Közös Önkormányzati Hivatal&amp;RII/2. számú melléklet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1"/>
  <sheetViews>
    <sheetView zoomScaleNormal="100" workbookViewId="0">
      <selection activeCell="E19" sqref="E19"/>
    </sheetView>
  </sheetViews>
  <sheetFormatPr defaultRowHeight="12.75" x14ac:dyDescent="0.2"/>
  <cols>
    <col min="1" max="1" width="11.5703125" customWidth="1"/>
    <col min="2" max="2" width="39.140625" customWidth="1"/>
    <col min="3" max="3" width="15.5703125" customWidth="1"/>
    <col min="4" max="4" width="11.42578125" customWidth="1"/>
    <col min="5" max="5" width="9.85546875" customWidth="1"/>
    <col min="6" max="6" width="15.85546875" customWidth="1"/>
    <col min="7" max="7" width="11.42578125" bestFit="1" customWidth="1"/>
    <col min="8" max="8" width="12.42578125" bestFit="1" customWidth="1"/>
    <col min="9" max="9" width="11.42578125" bestFit="1" customWidth="1"/>
    <col min="10" max="11" width="15.28515625" bestFit="1" customWidth="1"/>
    <col min="12" max="12" width="13.7109375" bestFit="1" customWidth="1"/>
    <col min="13" max="13" width="12.5703125" bestFit="1" customWidth="1"/>
    <col min="14" max="14" width="15.28515625" bestFit="1" customWidth="1"/>
  </cols>
  <sheetData>
    <row r="1" spans="1:16" x14ac:dyDescent="0.2">
      <c r="D1" s="303"/>
      <c r="E1" s="303"/>
      <c r="F1" s="303"/>
    </row>
    <row r="2" spans="1:16" ht="15.75" x14ac:dyDescent="0.25">
      <c r="A2" s="312" t="s">
        <v>136</v>
      </c>
      <c r="B2" s="312"/>
      <c r="C2" s="312"/>
      <c r="D2" s="312"/>
      <c r="E2" s="312"/>
      <c r="F2" s="312"/>
    </row>
    <row r="3" spans="1:16" ht="15.75" x14ac:dyDescent="0.25">
      <c r="A3" s="313" t="s">
        <v>78</v>
      </c>
      <c r="B3" s="313"/>
      <c r="C3" s="313"/>
      <c r="D3" s="313"/>
      <c r="E3" s="313"/>
      <c r="F3" s="313"/>
    </row>
    <row r="4" spans="1:16" x14ac:dyDescent="0.2">
      <c r="F4" s="23" t="s">
        <v>59</v>
      </c>
    </row>
    <row r="5" spans="1:16" ht="21.95" customHeight="1" thickBot="1" x14ac:dyDescent="0.25">
      <c r="A5" s="347" t="s">
        <v>49</v>
      </c>
      <c r="B5" s="347"/>
      <c r="C5" s="347"/>
      <c r="D5" s="347"/>
      <c r="E5" s="347"/>
      <c r="F5" s="347"/>
      <c r="H5" s="17"/>
      <c r="I5" s="17"/>
      <c r="J5" s="67"/>
      <c r="K5" s="67"/>
      <c r="L5" s="67"/>
      <c r="M5" s="17"/>
      <c r="N5" s="17"/>
      <c r="O5" s="17"/>
      <c r="P5" s="17"/>
    </row>
    <row r="6" spans="1:16" ht="21.95" customHeight="1" thickBot="1" x14ac:dyDescent="0.25">
      <c r="A6" s="350" t="s">
        <v>79</v>
      </c>
      <c r="B6" s="351"/>
      <c r="C6" s="352"/>
      <c r="D6" s="352"/>
      <c r="E6" s="352"/>
      <c r="F6" s="353"/>
      <c r="H6" s="19"/>
      <c r="I6" s="17"/>
      <c r="J6" s="17"/>
      <c r="K6" s="17"/>
      <c r="L6" s="17"/>
      <c r="M6" s="17"/>
      <c r="N6" s="17"/>
      <c r="O6" s="17"/>
      <c r="P6" s="17"/>
    </row>
    <row r="7" spans="1:16" ht="18.75" customHeight="1" x14ac:dyDescent="0.2">
      <c r="A7" s="354" t="s">
        <v>0</v>
      </c>
      <c r="B7" s="348" t="s">
        <v>47</v>
      </c>
      <c r="C7" s="342">
        <v>2021</v>
      </c>
      <c r="D7" s="343"/>
      <c r="E7" s="344"/>
      <c r="F7" s="171">
        <v>2022</v>
      </c>
      <c r="H7" s="17"/>
      <c r="I7" s="17"/>
      <c r="J7" s="17"/>
      <c r="K7" s="17"/>
      <c r="L7" s="17"/>
      <c r="M7" s="17"/>
      <c r="N7" s="17"/>
      <c r="O7" s="17"/>
      <c r="P7" s="17"/>
    </row>
    <row r="8" spans="1:16" ht="25.5" customHeight="1" thickBot="1" x14ac:dyDescent="0.25">
      <c r="A8" s="355"/>
      <c r="B8" s="349"/>
      <c r="C8" s="172" t="s">
        <v>70</v>
      </c>
      <c r="D8" s="169" t="s">
        <v>107</v>
      </c>
      <c r="E8" s="169" t="s">
        <v>69</v>
      </c>
      <c r="F8" s="170" t="s">
        <v>70</v>
      </c>
    </row>
    <row r="9" spans="1:16" ht="21.95" customHeight="1" x14ac:dyDescent="0.2">
      <c r="A9" s="22" t="s">
        <v>4</v>
      </c>
      <c r="B9" s="68" t="s">
        <v>25</v>
      </c>
      <c r="C9" s="97">
        <v>59578000</v>
      </c>
      <c r="D9" s="24">
        <f>F9-C9</f>
        <v>14622000</v>
      </c>
      <c r="E9" s="102">
        <f>F9/C9*100</f>
        <v>124.54261640202759</v>
      </c>
      <c r="F9" s="104">
        <f>SUM('Részletes cofog kiadás'!G8:G9)</f>
        <v>74200000</v>
      </c>
      <c r="H9" s="87"/>
      <c r="I9" s="89"/>
      <c r="J9" s="90"/>
      <c r="K9" s="20"/>
      <c r="L9" s="20"/>
      <c r="M9" s="20"/>
      <c r="N9" s="21"/>
      <c r="O9" s="17"/>
      <c r="P9" s="17"/>
    </row>
    <row r="10" spans="1:16" ht="21.95" customHeight="1" x14ac:dyDescent="0.2">
      <c r="A10" s="72" t="s">
        <v>88</v>
      </c>
      <c r="B10" s="69" t="s">
        <v>89</v>
      </c>
      <c r="C10" s="97">
        <v>2132000</v>
      </c>
      <c r="D10" s="24">
        <f t="shared" ref="D10:D19" si="0">F10-C10</f>
        <v>-2132000</v>
      </c>
      <c r="E10" s="102">
        <f>F10/C10*100</f>
        <v>0</v>
      </c>
      <c r="F10" s="25">
        <f>'Részletes cofog kiadás'!G10</f>
        <v>0</v>
      </c>
      <c r="H10" s="87"/>
      <c r="I10" s="88"/>
      <c r="J10" s="88"/>
    </row>
    <row r="11" spans="1:16" ht="21.95" customHeight="1" x14ac:dyDescent="0.2">
      <c r="A11" s="72" t="s">
        <v>6</v>
      </c>
      <c r="B11" s="69" t="s">
        <v>27</v>
      </c>
      <c r="C11" s="97">
        <v>500000</v>
      </c>
      <c r="D11" s="24">
        <f t="shared" si="0"/>
        <v>0</v>
      </c>
      <c r="E11" s="102">
        <f>F11/C11*100</f>
        <v>100</v>
      </c>
      <c r="F11" s="25">
        <f>SUM('Részletes cofog kiadás'!G11)</f>
        <v>500000</v>
      </c>
      <c r="H11" s="87"/>
      <c r="I11" s="88"/>
      <c r="J11" s="88"/>
    </row>
    <row r="12" spans="1:16" ht="21.95" customHeight="1" x14ac:dyDescent="0.2">
      <c r="A12" s="72" t="s">
        <v>7</v>
      </c>
      <c r="B12" s="69" t="s">
        <v>28</v>
      </c>
      <c r="C12" s="97"/>
      <c r="D12" s="24">
        <f t="shared" si="0"/>
        <v>1895100</v>
      </c>
      <c r="E12" s="102">
        <v>0</v>
      </c>
      <c r="F12" s="25">
        <f>SUM('Részletes cofog kiadás'!G12)</f>
        <v>1895100</v>
      </c>
    </row>
    <row r="13" spans="1:16" ht="21.95" customHeight="1" x14ac:dyDescent="0.2">
      <c r="A13" s="72" t="s">
        <v>80</v>
      </c>
      <c r="B13" s="69" t="s">
        <v>81</v>
      </c>
      <c r="C13" s="97">
        <v>5000000</v>
      </c>
      <c r="D13" s="24">
        <f t="shared" si="0"/>
        <v>-2300000</v>
      </c>
      <c r="E13" s="102">
        <f>F13/C13*100</f>
        <v>54</v>
      </c>
      <c r="F13" s="25">
        <f>SUM('Részletes cofog kiadás'!G13)</f>
        <v>2700000</v>
      </c>
    </row>
    <row r="14" spans="1:16" ht="21.95" customHeight="1" x14ac:dyDescent="0.2">
      <c r="A14" s="72" t="s">
        <v>8</v>
      </c>
      <c r="B14" s="69" t="s">
        <v>29</v>
      </c>
      <c r="C14" s="97">
        <v>200000</v>
      </c>
      <c r="D14" s="24">
        <f t="shared" si="0"/>
        <v>0</v>
      </c>
      <c r="E14" s="102">
        <f>F14/C14*100</f>
        <v>100</v>
      </c>
      <c r="F14" s="25">
        <f>SUM('Részletes cofog kiadás'!G14)</f>
        <v>200000</v>
      </c>
    </row>
    <row r="15" spans="1:16" ht="21.95" customHeight="1" x14ac:dyDescent="0.2">
      <c r="A15" s="10" t="s">
        <v>9</v>
      </c>
      <c r="B15" s="69" t="s">
        <v>30</v>
      </c>
      <c r="C15" s="97">
        <v>160000</v>
      </c>
      <c r="D15" s="24">
        <f t="shared" si="0"/>
        <v>6000</v>
      </c>
      <c r="E15" s="102">
        <f>F15/C15*100</f>
        <v>103.75000000000001</v>
      </c>
      <c r="F15" s="25">
        <f>SUM('Részletes cofog kiadás'!G15)</f>
        <v>166000</v>
      </c>
      <c r="G15" s="92" t="s">
        <v>108</v>
      </c>
    </row>
    <row r="16" spans="1:16" s="96" customFormat="1" ht="21.95" customHeight="1" x14ac:dyDescent="0.2">
      <c r="A16" s="72" t="s">
        <v>82</v>
      </c>
      <c r="B16" s="95" t="s">
        <v>83</v>
      </c>
      <c r="C16" s="97"/>
      <c r="D16" s="24">
        <f t="shared" si="0"/>
        <v>0</v>
      </c>
      <c r="E16" s="102">
        <v>0</v>
      </c>
      <c r="F16" s="25">
        <f>SUM('Részletes cofog kiadás'!G16)</f>
        <v>0</v>
      </c>
    </row>
    <row r="17" spans="1:9" ht="21.95" customHeight="1" x14ac:dyDescent="0.2">
      <c r="A17" s="10" t="s">
        <v>10</v>
      </c>
      <c r="B17" s="69" t="s">
        <v>31</v>
      </c>
      <c r="C17" s="97">
        <v>1972000</v>
      </c>
      <c r="D17" s="24">
        <f t="shared" si="0"/>
        <v>-142000</v>
      </c>
      <c r="E17" s="102">
        <f>F17/C17*100</f>
        <v>92.799188640973625</v>
      </c>
      <c r="F17" s="25">
        <f>'Részletes cofog kiadás'!G17</f>
        <v>1830000</v>
      </c>
      <c r="G17" s="92" t="s">
        <v>109</v>
      </c>
    </row>
    <row r="18" spans="1:9" s="96" customFormat="1" ht="21.95" customHeight="1" x14ac:dyDescent="0.2">
      <c r="A18" s="43" t="s">
        <v>11</v>
      </c>
      <c r="B18" s="98" t="s">
        <v>32</v>
      </c>
      <c r="C18" s="97">
        <v>0</v>
      </c>
      <c r="D18" s="24">
        <f t="shared" si="0"/>
        <v>0</v>
      </c>
      <c r="E18" s="102">
        <v>0</v>
      </c>
      <c r="F18" s="25">
        <f>SUM('Részletes cofog kiadás'!G18)</f>
        <v>0</v>
      </c>
    </row>
    <row r="19" spans="1:9" s="96" customFormat="1" ht="21.95" customHeight="1" thickBot="1" x14ac:dyDescent="0.25">
      <c r="A19" s="43" t="s">
        <v>57</v>
      </c>
      <c r="B19" s="98" t="s">
        <v>58</v>
      </c>
      <c r="C19" s="97">
        <v>0</v>
      </c>
      <c r="D19" s="24">
        <f t="shared" si="0"/>
        <v>0</v>
      </c>
      <c r="E19" s="102">
        <v>0</v>
      </c>
      <c r="F19" s="25">
        <f>SUM('Részletes cofog kiadás'!G19)</f>
        <v>0</v>
      </c>
    </row>
    <row r="20" spans="1:9" s="96" customFormat="1" ht="21.95" customHeight="1" thickBot="1" x14ac:dyDescent="0.25">
      <c r="A20" s="339" t="s">
        <v>43</v>
      </c>
      <c r="B20" s="340"/>
      <c r="C20" s="99">
        <f>SUM(C9:C19)</f>
        <v>69542000</v>
      </c>
      <c r="D20" s="99">
        <f>SUM(D9:D19)</f>
        <v>11949100</v>
      </c>
      <c r="E20" s="100">
        <f>F20/C20*100</f>
        <v>117.18256593137959</v>
      </c>
      <c r="F20" s="101">
        <f>SUM(F9:F19)</f>
        <v>81491100</v>
      </c>
    </row>
    <row r="21" spans="1:9" ht="21.95" customHeight="1" x14ac:dyDescent="0.2">
      <c r="A21" s="22" t="s">
        <v>12</v>
      </c>
      <c r="B21" s="68" t="s">
        <v>33</v>
      </c>
      <c r="C21" s="173">
        <v>11000000</v>
      </c>
      <c r="D21" s="112">
        <f>F21-C21</f>
        <v>0</v>
      </c>
      <c r="E21" s="113">
        <f>F21/C21*100</f>
        <v>100</v>
      </c>
      <c r="F21" s="175">
        <f>'Részletes cofog kiadás'!G21</f>
        <v>11000000</v>
      </c>
    </row>
    <row r="22" spans="1:9" ht="21.95" customHeight="1" thickBot="1" x14ac:dyDescent="0.25">
      <c r="A22" s="11" t="s">
        <v>13</v>
      </c>
      <c r="B22" s="70" t="s">
        <v>34</v>
      </c>
      <c r="C22" s="176">
        <v>0</v>
      </c>
      <c r="D22" s="286">
        <f>F22-C22</f>
        <v>410000</v>
      </c>
      <c r="E22" s="75">
        <v>0</v>
      </c>
      <c r="F22" s="26">
        <f>SUM('Részletes cofog kiadás'!G22)</f>
        <v>410000</v>
      </c>
    </row>
    <row r="23" spans="1:9" ht="21.95" customHeight="1" thickBot="1" x14ac:dyDescent="0.25">
      <c r="A23" s="341" t="s">
        <v>84</v>
      </c>
      <c r="B23" s="340"/>
      <c r="C23" s="99">
        <f>C21+C22</f>
        <v>11000000</v>
      </c>
      <c r="D23" s="99">
        <f>D21+D22</f>
        <v>410000</v>
      </c>
      <c r="E23" s="100">
        <f t="shared" ref="E23:E33" si="1">F23/C23*100</f>
        <v>103.72727272727273</v>
      </c>
      <c r="F23" s="101">
        <f>SUM(F21:F22)</f>
        <v>11410000</v>
      </c>
    </row>
    <row r="24" spans="1:9" ht="21.95" customHeight="1" x14ac:dyDescent="0.2">
      <c r="A24" s="108" t="s">
        <v>14</v>
      </c>
      <c r="B24" s="168" t="s">
        <v>35</v>
      </c>
      <c r="C24" s="180">
        <v>100000</v>
      </c>
      <c r="D24" s="103">
        <f>F24-C24</f>
        <v>0</v>
      </c>
      <c r="E24" s="204">
        <f t="shared" si="1"/>
        <v>100</v>
      </c>
      <c r="F24" s="175">
        <f>SUM('Részletes cofog kiadás'!G24)</f>
        <v>100000</v>
      </c>
    </row>
    <row r="25" spans="1:9" ht="21.95" customHeight="1" x14ac:dyDescent="0.2">
      <c r="A25" s="10" t="s">
        <v>15</v>
      </c>
      <c r="B25" s="168" t="s">
        <v>36</v>
      </c>
      <c r="C25" s="97">
        <v>100000</v>
      </c>
      <c r="D25" s="103">
        <f t="shared" ref="D25:D32" si="2">F25-C25</f>
        <v>0</v>
      </c>
      <c r="E25" s="102">
        <f t="shared" si="1"/>
        <v>100</v>
      </c>
      <c r="F25" s="25">
        <f>SUM('Részletes cofog kiadás'!G25)</f>
        <v>100000</v>
      </c>
      <c r="G25" s="14"/>
    </row>
    <row r="26" spans="1:9" ht="21.95" customHeight="1" x14ac:dyDescent="0.2">
      <c r="A26" s="72" t="s">
        <v>85</v>
      </c>
      <c r="B26" s="168" t="s">
        <v>86</v>
      </c>
      <c r="C26" s="97">
        <v>202000</v>
      </c>
      <c r="D26" s="103">
        <f t="shared" si="2"/>
        <v>-2000</v>
      </c>
      <c r="E26" s="102">
        <f t="shared" si="1"/>
        <v>99.009900990099013</v>
      </c>
      <c r="F26" s="25">
        <f>SUM('Részletes cofog kiadás'!G26)</f>
        <v>200000</v>
      </c>
      <c r="G26" s="14"/>
    </row>
    <row r="27" spans="1:9" ht="21.95" customHeight="1" x14ac:dyDescent="0.2">
      <c r="A27" s="41" t="s">
        <v>16</v>
      </c>
      <c r="B27" s="177" t="s">
        <v>87</v>
      </c>
      <c r="C27" s="181">
        <v>50000</v>
      </c>
      <c r="D27" s="103">
        <f t="shared" si="2"/>
        <v>-20000</v>
      </c>
      <c r="E27" s="102">
        <f t="shared" si="1"/>
        <v>60</v>
      </c>
      <c r="F27" s="104">
        <f>SUM('Részletes cofog kiadás'!G30)</f>
        <v>30000</v>
      </c>
    </row>
    <row r="28" spans="1:9" ht="21.95" customHeight="1" x14ac:dyDescent="0.2">
      <c r="A28" s="10" t="s">
        <v>17</v>
      </c>
      <c r="B28" s="177" t="s">
        <v>37</v>
      </c>
      <c r="C28" s="181">
        <v>2378000</v>
      </c>
      <c r="D28" s="103">
        <f t="shared" si="2"/>
        <v>285000</v>
      </c>
      <c r="E28" s="102">
        <f t="shared" si="1"/>
        <v>111.98486122792262</v>
      </c>
      <c r="F28" s="104">
        <f>'Részletes cofog kiadás'!G33</f>
        <v>2663000</v>
      </c>
      <c r="G28" s="92"/>
      <c r="H28" s="92"/>
    </row>
    <row r="29" spans="1:9" ht="21.95" customHeight="1" x14ac:dyDescent="0.2">
      <c r="A29" s="10" t="s">
        <v>18</v>
      </c>
      <c r="B29" s="168" t="s">
        <v>38</v>
      </c>
      <c r="C29" s="97">
        <v>560000</v>
      </c>
      <c r="D29" s="103">
        <f t="shared" si="2"/>
        <v>0</v>
      </c>
      <c r="E29" s="102">
        <f t="shared" si="1"/>
        <v>100</v>
      </c>
      <c r="F29" s="25">
        <f>SUM('Részletes cofog kiadás'!G39)</f>
        <v>560000</v>
      </c>
      <c r="G29" s="92"/>
    </row>
    <row r="30" spans="1:9" ht="21.95" customHeight="1" x14ac:dyDescent="0.2">
      <c r="A30" s="22" t="s">
        <v>19</v>
      </c>
      <c r="B30" s="177" t="s">
        <v>39</v>
      </c>
      <c r="C30" s="181">
        <v>500000</v>
      </c>
      <c r="D30" s="103">
        <f t="shared" si="2"/>
        <v>740000</v>
      </c>
      <c r="E30" s="102">
        <f t="shared" si="1"/>
        <v>248</v>
      </c>
      <c r="F30" s="104">
        <f>SUM('Részletes cofog kiadás'!G41)</f>
        <v>1240000</v>
      </c>
      <c r="H30" s="14"/>
      <c r="I30" s="105"/>
    </row>
    <row r="31" spans="1:9" ht="21.95" customHeight="1" x14ac:dyDescent="0.2">
      <c r="A31" s="10" t="s">
        <v>20</v>
      </c>
      <c r="B31" s="177" t="s">
        <v>40</v>
      </c>
      <c r="C31" s="181">
        <v>136000</v>
      </c>
      <c r="D31" s="103">
        <f t="shared" si="2"/>
        <v>34000</v>
      </c>
      <c r="E31" s="102">
        <f t="shared" si="1"/>
        <v>125</v>
      </c>
      <c r="F31" s="104">
        <f>SUM('Részletes cofog kiadás'!G44)</f>
        <v>170000</v>
      </c>
      <c r="H31" s="14"/>
      <c r="I31" s="14"/>
    </row>
    <row r="32" spans="1:9" ht="21.95" customHeight="1" thickBot="1" x14ac:dyDescent="0.25">
      <c r="A32" s="11" t="s">
        <v>21</v>
      </c>
      <c r="B32" s="178" t="s">
        <v>72</v>
      </c>
      <c r="C32" s="182">
        <v>5000</v>
      </c>
      <c r="D32" s="103">
        <f t="shared" si="2"/>
        <v>0</v>
      </c>
      <c r="E32" s="75">
        <f t="shared" si="1"/>
        <v>100</v>
      </c>
      <c r="F32" s="106">
        <f>SUM('Részletes cofog kiadás'!G46)</f>
        <v>5000</v>
      </c>
    </row>
    <row r="33" spans="1:8" ht="21.95" customHeight="1" thickBot="1" x14ac:dyDescent="0.25">
      <c r="A33" s="341" t="s">
        <v>45</v>
      </c>
      <c r="B33" s="340"/>
      <c r="C33" s="107">
        <f>SUM(C24:C32)</f>
        <v>4031000</v>
      </c>
      <c r="D33" s="107">
        <f>SUM(D24:D32)</f>
        <v>1037000</v>
      </c>
      <c r="E33" s="100">
        <f t="shared" si="1"/>
        <v>125.72562639543538</v>
      </c>
      <c r="F33" s="101">
        <f>SUM(F24:F32)</f>
        <v>5068000</v>
      </c>
    </row>
    <row r="34" spans="1:8" ht="21.95" customHeight="1" thickBot="1" x14ac:dyDescent="0.25">
      <c r="A34" s="40" t="s">
        <v>90</v>
      </c>
      <c r="B34" s="179" t="s">
        <v>91</v>
      </c>
      <c r="C34" s="183">
        <v>0</v>
      </c>
      <c r="D34" s="109">
        <f>F34-C34</f>
        <v>0</v>
      </c>
      <c r="E34" s="110"/>
      <c r="F34" s="71">
        <f>'Részletes cofog kiadás'!G48</f>
        <v>0</v>
      </c>
      <c r="H34" s="92"/>
    </row>
    <row r="35" spans="1:8" ht="21.95" customHeight="1" thickBot="1" x14ac:dyDescent="0.25">
      <c r="A35" s="341" t="s">
        <v>106</v>
      </c>
      <c r="B35" s="340"/>
      <c r="C35" s="107">
        <f t="shared" ref="C35" si="3">SUM(C34)</f>
        <v>0</v>
      </c>
      <c r="D35" s="107">
        <f>SUM(D34)</f>
        <v>0</v>
      </c>
      <c r="E35" s="100"/>
      <c r="F35" s="101">
        <f>SUM(F34)</f>
        <v>0</v>
      </c>
      <c r="H35" s="92"/>
    </row>
    <row r="36" spans="1:8" ht="21.95" customHeight="1" x14ac:dyDescent="0.2">
      <c r="A36" s="111" t="s">
        <v>122</v>
      </c>
      <c r="B36" s="220" t="s">
        <v>127</v>
      </c>
      <c r="C36" s="221">
        <v>100000</v>
      </c>
      <c r="D36" s="222">
        <f>F36-C36</f>
        <v>-100000</v>
      </c>
      <c r="E36" s="223">
        <v>0</v>
      </c>
      <c r="F36" s="224">
        <f>SUM('Részletes cofog kiadás'!G50)</f>
        <v>0</v>
      </c>
      <c r="H36" s="92"/>
    </row>
    <row r="37" spans="1:8" ht="21.95" customHeight="1" thickBot="1" x14ac:dyDescent="0.25">
      <c r="A37" s="190" t="s">
        <v>125</v>
      </c>
      <c r="B37" s="225" t="s">
        <v>128</v>
      </c>
      <c r="C37" s="226">
        <v>27000</v>
      </c>
      <c r="D37" s="109">
        <f>F37-C37</f>
        <v>-27000</v>
      </c>
      <c r="E37" s="227">
        <v>0</v>
      </c>
      <c r="F37" s="228">
        <f>SUM('Részletes cofog kiadás'!G52)</f>
        <v>0</v>
      </c>
      <c r="H37" s="92"/>
    </row>
    <row r="38" spans="1:8" ht="21.95" customHeight="1" thickBot="1" x14ac:dyDescent="0.25">
      <c r="A38" s="345" t="s">
        <v>126</v>
      </c>
      <c r="B38" s="346"/>
      <c r="C38" s="212">
        <f t="shared" ref="C38" si="4">SUM(C36:C37)</f>
        <v>127000</v>
      </c>
      <c r="D38" s="212">
        <f>SUM(D36:D37)</f>
        <v>-127000</v>
      </c>
      <c r="E38" s="213">
        <v>0</v>
      </c>
      <c r="F38" s="214">
        <f>SUM(F36:F37)</f>
        <v>0</v>
      </c>
      <c r="H38" s="92"/>
    </row>
    <row r="39" spans="1:8" ht="21.95" customHeight="1" thickBot="1" x14ac:dyDescent="0.25">
      <c r="A39" s="337" t="s">
        <v>48</v>
      </c>
      <c r="B39" s="338"/>
      <c r="C39" s="42">
        <f>C20+C23+C33+C35+C38</f>
        <v>84700000</v>
      </c>
      <c r="D39" s="42">
        <f>D20+D23+D33+D34</f>
        <v>13396100</v>
      </c>
      <c r="E39" s="76">
        <f>F39/C39*100</f>
        <v>115.66599763872492</v>
      </c>
      <c r="F39" s="42">
        <f>SUM(F20,F23,F33,F35,F38)</f>
        <v>97969100</v>
      </c>
      <c r="H39" s="15"/>
    </row>
    <row r="40" spans="1:8" ht="21.95" customHeight="1" thickBot="1" x14ac:dyDescent="0.25">
      <c r="A40" s="36"/>
      <c r="B40" s="28"/>
      <c r="C40" s="184"/>
      <c r="D40" s="37"/>
      <c r="E40" s="37"/>
      <c r="F40" s="38"/>
    </row>
    <row r="41" spans="1:8" ht="21.95" customHeight="1" thickBot="1" x14ac:dyDescent="0.25">
      <c r="A41" s="33" t="s">
        <v>60</v>
      </c>
      <c r="B41" s="34"/>
      <c r="C41" s="185">
        <f>C39</f>
        <v>84700000</v>
      </c>
      <c r="D41" s="35">
        <f>F41-C41</f>
        <v>13269100</v>
      </c>
      <c r="E41" s="235">
        <f>F41/C41*100</f>
        <v>115.66599763872492</v>
      </c>
      <c r="F41" s="35">
        <f>F39</f>
        <v>97969100</v>
      </c>
    </row>
  </sheetData>
  <autoFilter ref="A1:A41" xr:uid="{00000000-0009-0000-0000-000002000000}"/>
  <mergeCells count="14">
    <mergeCell ref="D1:F1"/>
    <mergeCell ref="A2:F2"/>
    <mergeCell ref="A3:F3"/>
    <mergeCell ref="A5:F5"/>
    <mergeCell ref="B7:B8"/>
    <mergeCell ref="A6:F6"/>
    <mergeCell ref="A7:A8"/>
    <mergeCell ref="A39:B39"/>
    <mergeCell ref="A20:B20"/>
    <mergeCell ref="A23:B23"/>
    <mergeCell ref="A33:B33"/>
    <mergeCell ref="C7:E7"/>
    <mergeCell ref="A38:B38"/>
    <mergeCell ref="A35:B35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>
    <oddHeader>&amp;LPiliscsévi Közös Önkormányzati Hivatal&amp;RII/3.a) számú melléklet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3"/>
  <sheetViews>
    <sheetView showGridLines="0" topLeftCell="A26" zoomScaleNormal="100" workbookViewId="0">
      <selection activeCell="C54" sqref="C54"/>
    </sheetView>
  </sheetViews>
  <sheetFormatPr defaultRowHeight="12.75" x14ac:dyDescent="0.2"/>
  <cols>
    <col min="1" max="1" width="12.28515625" customWidth="1"/>
    <col min="2" max="2" width="38.140625" customWidth="1"/>
    <col min="3" max="3" width="16.42578125" customWidth="1"/>
    <col min="4" max="4" width="13.140625" customWidth="1"/>
    <col min="5" max="5" width="9.7109375" customWidth="1"/>
    <col min="6" max="6" width="17" customWidth="1"/>
    <col min="7" max="8" width="10.140625" bestFit="1" customWidth="1"/>
  </cols>
  <sheetData>
    <row r="1" spans="1:7" x14ac:dyDescent="0.2">
      <c r="E1" s="16"/>
      <c r="F1" s="16"/>
    </row>
    <row r="2" spans="1:7" ht="15.75" x14ac:dyDescent="0.25">
      <c r="A2" s="312" t="s">
        <v>136</v>
      </c>
      <c r="B2" s="312"/>
      <c r="C2" s="312"/>
      <c r="D2" s="312"/>
      <c r="E2" s="312"/>
      <c r="F2" s="312"/>
    </row>
    <row r="3" spans="1:7" ht="15.75" x14ac:dyDescent="0.25">
      <c r="A3" s="313" t="s">
        <v>78</v>
      </c>
      <c r="B3" s="313"/>
      <c r="C3" s="313"/>
      <c r="D3" s="313"/>
      <c r="E3" s="313"/>
      <c r="F3" s="313"/>
    </row>
    <row r="4" spans="1:7" ht="13.5" thickBot="1" x14ac:dyDescent="0.25">
      <c r="F4" s="23" t="s">
        <v>59</v>
      </c>
    </row>
    <row r="5" spans="1:7" ht="21.75" customHeight="1" thickBot="1" x14ac:dyDescent="0.3">
      <c r="A5" s="361" t="s">
        <v>46</v>
      </c>
      <c r="B5" s="362"/>
      <c r="C5" s="362"/>
      <c r="D5" s="362"/>
      <c r="E5" s="362"/>
      <c r="F5" s="363"/>
    </row>
    <row r="6" spans="1:7" x14ac:dyDescent="0.2">
      <c r="A6" s="364" t="s">
        <v>0</v>
      </c>
      <c r="B6" s="366" t="s">
        <v>22</v>
      </c>
      <c r="C6" s="368">
        <v>2021</v>
      </c>
      <c r="D6" s="343"/>
      <c r="E6" s="344"/>
      <c r="F6" s="30">
        <v>2022</v>
      </c>
    </row>
    <row r="7" spans="1:7" ht="30.75" customHeight="1" thickBot="1" x14ac:dyDescent="0.25">
      <c r="A7" s="365"/>
      <c r="B7" s="367"/>
      <c r="C7" s="188" t="s">
        <v>70</v>
      </c>
      <c r="D7" s="188" t="s">
        <v>107</v>
      </c>
      <c r="E7" s="188" t="s">
        <v>69</v>
      </c>
      <c r="F7" s="31" t="s">
        <v>70</v>
      </c>
    </row>
    <row r="8" spans="1:7" ht="22.5" customHeight="1" x14ac:dyDescent="0.2">
      <c r="A8" s="9" t="s">
        <v>4</v>
      </c>
      <c r="B8" s="79" t="s">
        <v>25</v>
      </c>
      <c r="C8" s="85">
        <v>59578000</v>
      </c>
      <c r="D8" s="85">
        <f>F8-C8</f>
        <v>14622000</v>
      </c>
      <c r="E8" s="81">
        <f>F8/C8*100</f>
        <v>124.54261640202759</v>
      </c>
      <c r="F8" s="80">
        <f>'Kiadások COFOG szerint'!F9</f>
        <v>74200000</v>
      </c>
      <c r="G8" s="27"/>
    </row>
    <row r="9" spans="1:7" ht="22.5" customHeight="1" x14ac:dyDescent="0.2">
      <c r="A9" s="7" t="s">
        <v>5</v>
      </c>
      <c r="B9" s="82" t="s">
        <v>26</v>
      </c>
      <c r="C9" s="85">
        <v>2132000</v>
      </c>
      <c r="D9" s="85">
        <f t="shared" ref="D9:D18" si="0">F9-C9</f>
        <v>-2132000</v>
      </c>
      <c r="E9" s="81">
        <f t="shared" ref="E9:E16" si="1">F9/C9*100</f>
        <v>0</v>
      </c>
      <c r="F9" s="83">
        <f>'Kiadások COFOG szerint'!F10</f>
        <v>0</v>
      </c>
      <c r="G9" s="27"/>
    </row>
    <row r="10" spans="1:7" ht="24.75" customHeight="1" x14ac:dyDescent="0.2">
      <c r="A10" s="7" t="s">
        <v>6</v>
      </c>
      <c r="B10" s="82" t="s">
        <v>27</v>
      </c>
      <c r="C10" s="85">
        <f>SUM('Kiadások COFOG szerint'!C11)</f>
        <v>500000</v>
      </c>
      <c r="D10" s="85">
        <f t="shared" si="0"/>
        <v>0</v>
      </c>
      <c r="E10" s="81">
        <f t="shared" si="1"/>
        <v>100</v>
      </c>
      <c r="F10" s="83">
        <f>'Kiadások COFOG szerint'!F11</f>
        <v>500000</v>
      </c>
      <c r="G10" s="27"/>
    </row>
    <row r="11" spans="1:7" ht="22.5" customHeight="1" x14ac:dyDescent="0.2">
      <c r="A11" s="7" t="s">
        <v>7</v>
      </c>
      <c r="B11" s="82" t="s">
        <v>28</v>
      </c>
      <c r="C11" s="85">
        <f>SUM('Kiadások COFOG szerint'!C12)</f>
        <v>0</v>
      </c>
      <c r="D11" s="85">
        <f t="shared" si="0"/>
        <v>1895100</v>
      </c>
      <c r="E11" s="81">
        <v>0</v>
      </c>
      <c r="F11" s="83">
        <f>'Kiadások COFOG szerint'!F12</f>
        <v>1895100</v>
      </c>
    </row>
    <row r="12" spans="1:7" ht="22.5" customHeight="1" x14ac:dyDescent="0.2">
      <c r="A12" s="7" t="s">
        <v>80</v>
      </c>
      <c r="B12" s="82" t="s">
        <v>81</v>
      </c>
      <c r="C12" s="85">
        <v>5000000</v>
      </c>
      <c r="D12" s="85">
        <f t="shared" si="0"/>
        <v>-2300000</v>
      </c>
      <c r="E12" s="81">
        <f t="shared" si="1"/>
        <v>54</v>
      </c>
      <c r="F12" s="83">
        <f>'Kiadások COFOG szerint'!F13</f>
        <v>2700000</v>
      </c>
    </row>
    <row r="13" spans="1:7" ht="22.5" customHeight="1" x14ac:dyDescent="0.2">
      <c r="A13" s="7" t="s">
        <v>8</v>
      </c>
      <c r="B13" s="82" t="s">
        <v>29</v>
      </c>
      <c r="C13" s="85">
        <v>200000</v>
      </c>
      <c r="D13" s="85">
        <f t="shared" si="0"/>
        <v>0</v>
      </c>
      <c r="E13" s="81">
        <f t="shared" si="1"/>
        <v>100</v>
      </c>
      <c r="F13" s="83">
        <f>'Kiadások COFOG szerint'!F14</f>
        <v>200000</v>
      </c>
      <c r="G13" s="27"/>
    </row>
    <row r="14" spans="1:7" ht="22.5" customHeight="1" x14ac:dyDescent="0.2">
      <c r="A14" s="7" t="s">
        <v>9</v>
      </c>
      <c r="B14" s="82" t="s">
        <v>30</v>
      </c>
      <c r="C14" s="85">
        <v>160000</v>
      </c>
      <c r="D14" s="85">
        <f t="shared" si="0"/>
        <v>6000</v>
      </c>
      <c r="E14" s="81">
        <f t="shared" si="1"/>
        <v>103.75000000000001</v>
      </c>
      <c r="F14" s="83">
        <f>'Kiadások COFOG szerint'!F15</f>
        <v>166000</v>
      </c>
      <c r="G14" s="27"/>
    </row>
    <row r="15" spans="1:7" ht="22.5" customHeight="1" x14ac:dyDescent="0.2">
      <c r="A15" s="7" t="s">
        <v>82</v>
      </c>
      <c r="B15" s="82" t="s">
        <v>83</v>
      </c>
      <c r="C15" s="85">
        <f>SUM('Kiadások COFOG szerint'!C16)</f>
        <v>0</v>
      </c>
      <c r="D15" s="85">
        <f t="shared" si="0"/>
        <v>0</v>
      </c>
      <c r="E15" s="81">
        <v>0</v>
      </c>
      <c r="F15" s="83">
        <f>'Kiadások COFOG szerint'!F16</f>
        <v>0</v>
      </c>
      <c r="G15" s="27"/>
    </row>
    <row r="16" spans="1:7" ht="22.5" customHeight="1" x14ac:dyDescent="0.2">
      <c r="A16" s="7" t="s">
        <v>10</v>
      </c>
      <c r="B16" s="82" t="s">
        <v>31</v>
      </c>
      <c r="C16" s="85">
        <v>1972000</v>
      </c>
      <c r="D16" s="85">
        <f t="shared" si="0"/>
        <v>-142000</v>
      </c>
      <c r="E16" s="81">
        <f t="shared" si="1"/>
        <v>92.799188640973625</v>
      </c>
      <c r="F16" s="83">
        <f>'Kiadások COFOG szerint'!F17</f>
        <v>1830000</v>
      </c>
    </row>
    <row r="17" spans="1:10" ht="22.5" customHeight="1" x14ac:dyDescent="0.2">
      <c r="A17" s="8" t="s">
        <v>11</v>
      </c>
      <c r="B17" s="270" t="s">
        <v>32</v>
      </c>
      <c r="C17" s="85">
        <v>0</v>
      </c>
      <c r="D17" s="85">
        <f t="shared" si="0"/>
        <v>0</v>
      </c>
      <c r="E17" s="81">
        <v>0</v>
      </c>
      <c r="F17" s="83">
        <f>'Kiadások COFOG szerint'!F18</f>
        <v>0</v>
      </c>
    </row>
    <row r="18" spans="1:10" ht="22.5" customHeight="1" thickBot="1" x14ac:dyDescent="0.25">
      <c r="A18" s="8" t="s">
        <v>57</v>
      </c>
      <c r="B18" s="84" t="s">
        <v>58</v>
      </c>
      <c r="C18" s="85">
        <f>SUM('Kiadások COFOG szerint'!C19)</f>
        <v>0</v>
      </c>
      <c r="D18" s="85">
        <f t="shared" si="0"/>
        <v>0</v>
      </c>
      <c r="E18" s="81">
        <v>0</v>
      </c>
      <c r="F18" s="83">
        <v>0</v>
      </c>
    </row>
    <row r="19" spans="1:10" ht="24" customHeight="1" thickBot="1" x14ac:dyDescent="0.25">
      <c r="A19" s="356" t="s">
        <v>43</v>
      </c>
      <c r="B19" s="357"/>
      <c r="C19" s="166">
        <f>SUM(C8:C18)</f>
        <v>69542000</v>
      </c>
      <c r="D19" s="166">
        <f>SUM(D8:D18)</f>
        <v>11949100</v>
      </c>
      <c r="E19" s="78">
        <f>F19/C19*100</f>
        <v>117.18256593137959</v>
      </c>
      <c r="F19" s="29">
        <f>SUM(F8:F18)</f>
        <v>81491100</v>
      </c>
      <c r="H19" s="94"/>
    </row>
    <row r="20" spans="1:10" ht="20.100000000000001" customHeight="1" x14ac:dyDescent="0.2">
      <c r="A20" s="9" t="s">
        <v>12</v>
      </c>
      <c r="B20" s="79" t="s">
        <v>33</v>
      </c>
      <c r="C20" s="85">
        <v>11000000</v>
      </c>
      <c r="D20" s="85">
        <f>F20-C20</f>
        <v>0</v>
      </c>
      <c r="E20" s="81">
        <f>F20/C20*100</f>
        <v>100</v>
      </c>
      <c r="F20" s="80">
        <f>'Kiadások COFOG szerint'!F21</f>
        <v>11000000</v>
      </c>
      <c r="G20" s="27"/>
    </row>
    <row r="21" spans="1:10" ht="23.25" customHeight="1" thickBot="1" x14ac:dyDescent="0.25">
      <c r="A21" s="8" t="s">
        <v>13</v>
      </c>
      <c r="B21" s="84" t="s">
        <v>34</v>
      </c>
      <c r="C21" s="85">
        <f>SUM('Kiadások COFOG szerint'!C22)</f>
        <v>0</v>
      </c>
      <c r="D21" s="85">
        <f>F21-C21</f>
        <v>410000</v>
      </c>
      <c r="E21" s="81">
        <v>0</v>
      </c>
      <c r="F21" s="80">
        <f>SUM('Részletes cofog kiadás'!G22)</f>
        <v>410000</v>
      </c>
      <c r="G21" s="27"/>
    </row>
    <row r="22" spans="1:10" ht="24.95" customHeight="1" thickBot="1" x14ac:dyDescent="0.25">
      <c r="A22" s="358" t="s">
        <v>44</v>
      </c>
      <c r="B22" s="357"/>
      <c r="C22" s="166">
        <f>SUM(C20:C21)</f>
        <v>11000000</v>
      </c>
      <c r="D22" s="166">
        <f t="shared" ref="D22" si="2">SUM(D20:D21)</f>
        <v>410000</v>
      </c>
      <c r="E22" s="78">
        <f>F22/C22*100</f>
        <v>103.72727272727273</v>
      </c>
      <c r="F22" s="29">
        <f>SUM(F20:F21)</f>
        <v>11410000</v>
      </c>
    </row>
    <row r="23" spans="1:10" ht="20.100000000000001" customHeight="1" x14ac:dyDescent="0.2">
      <c r="A23" s="7" t="s">
        <v>14</v>
      </c>
      <c r="B23" s="117" t="s">
        <v>35</v>
      </c>
      <c r="C23" s="118">
        <f>SUM('Kiadások COFOG szerint'!C24)</f>
        <v>100000</v>
      </c>
      <c r="D23" s="118">
        <f>F23-C23</f>
        <v>0</v>
      </c>
      <c r="E23" s="74">
        <v>0</v>
      </c>
      <c r="F23" s="119">
        <f>'Kiadások COFOG szerint'!F24</f>
        <v>100000</v>
      </c>
      <c r="G23" s="27"/>
    </row>
    <row r="24" spans="1:10" ht="20.100000000000001" customHeight="1" x14ac:dyDescent="0.2">
      <c r="A24" s="7" t="s">
        <v>15</v>
      </c>
      <c r="B24" s="120" t="s">
        <v>36</v>
      </c>
      <c r="C24" s="118">
        <f>SUM('Kiadások COFOG szerint'!C25)</f>
        <v>100000</v>
      </c>
      <c r="D24" s="118">
        <f t="shared" ref="D24:D31" si="3">F24-C24</f>
        <v>0</v>
      </c>
      <c r="E24" s="121">
        <v>0</v>
      </c>
      <c r="F24" s="13">
        <f>'Kiadások COFOG szerint'!F25</f>
        <v>100000</v>
      </c>
      <c r="G24" s="27"/>
    </row>
    <row r="25" spans="1:10" ht="20.100000000000001" customHeight="1" x14ac:dyDescent="0.2">
      <c r="A25" s="7" t="s">
        <v>85</v>
      </c>
      <c r="B25" s="82" t="s">
        <v>86</v>
      </c>
      <c r="C25" s="118">
        <v>202000</v>
      </c>
      <c r="D25" s="118">
        <f t="shared" si="3"/>
        <v>-2000</v>
      </c>
      <c r="E25" s="115">
        <f>F25/C25*100</f>
        <v>99.009900990099013</v>
      </c>
      <c r="F25" s="83">
        <f>'Kiadások COFOG szerint'!F26</f>
        <v>200000</v>
      </c>
      <c r="G25" s="27"/>
    </row>
    <row r="26" spans="1:10" ht="20.100000000000001" customHeight="1" x14ac:dyDescent="0.2">
      <c r="A26" s="7" t="s">
        <v>92</v>
      </c>
      <c r="B26" s="116" t="s">
        <v>87</v>
      </c>
      <c r="C26" s="118">
        <v>50000</v>
      </c>
      <c r="D26" s="118">
        <f t="shared" si="3"/>
        <v>-20000</v>
      </c>
      <c r="E26" s="115">
        <f t="shared" ref="E26:E31" si="4">F26/C26*100</f>
        <v>60</v>
      </c>
      <c r="F26" s="83">
        <f>'Kiadások COFOG szerint'!F27</f>
        <v>30000</v>
      </c>
      <c r="G26" s="27"/>
    </row>
    <row r="27" spans="1:10" ht="20.100000000000001" customHeight="1" x14ac:dyDescent="0.2">
      <c r="A27" s="7" t="s">
        <v>17</v>
      </c>
      <c r="B27" s="116" t="s">
        <v>37</v>
      </c>
      <c r="C27" s="118">
        <v>2378000</v>
      </c>
      <c r="D27" s="118">
        <f t="shared" si="3"/>
        <v>285000</v>
      </c>
      <c r="E27" s="115">
        <f t="shared" si="4"/>
        <v>111.98486122792262</v>
      </c>
      <c r="F27" s="83">
        <f>'Kiadások COFOG szerint'!F28</f>
        <v>2663000</v>
      </c>
      <c r="G27" s="27"/>
    </row>
    <row r="28" spans="1:10" ht="20.100000000000001" customHeight="1" x14ac:dyDescent="0.2">
      <c r="A28" s="123" t="s">
        <v>18</v>
      </c>
      <c r="B28" s="116" t="s">
        <v>38</v>
      </c>
      <c r="C28" s="118">
        <f>SUM('Kiadások COFOG szerint'!C29)</f>
        <v>560000</v>
      </c>
      <c r="D28" s="118">
        <f t="shared" si="3"/>
        <v>0</v>
      </c>
      <c r="E28" s="115">
        <f t="shared" si="4"/>
        <v>100</v>
      </c>
      <c r="F28" s="83">
        <f>'Kiadások COFOG szerint'!F29</f>
        <v>560000</v>
      </c>
      <c r="G28" s="27"/>
      <c r="J28" s="27"/>
    </row>
    <row r="29" spans="1:10" ht="20.100000000000001" customHeight="1" x14ac:dyDescent="0.2">
      <c r="A29" s="122" t="s">
        <v>19</v>
      </c>
      <c r="B29" s="82" t="s">
        <v>39</v>
      </c>
      <c r="C29" s="118">
        <v>500000</v>
      </c>
      <c r="D29" s="118">
        <f t="shared" si="3"/>
        <v>740000</v>
      </c>
      <c r="E29" s="115">
        <f t="shared" si="4"/>
        <v>248</v>
      </c>
      <c r="F29" s="83">
        <f>'Kiadások COFOG szerint'!F30</f>
        <v>1240000</v>
      </c>
      <c r="G29" s="27"/>
      <c r="J29" s="27"/>
    </row>
    <row r="30" spans="1:10" ht="25.5" customHeight="1" x14ac:dyDescent="0.2">
      <c r="A30" s="123" t="s">
        <v>20</v>
      </c>
      <c r="B30" s="82" t="s">
        <v>40</v>
      </c>
      <c r="C30" s="118">
        <v>136000</v>
      </c>
      <c r="D30" s="118">
        <f t="shared" si="3"/>
        <v>34000</v>
      </c>
      <c r="E30" s="115">
        <f t="shared" si="4"/>
        <v>125</v>
      </c>
      <c r="F30" s="83">
        <f>SUM('Részletes cofog kiadás'!G44)</f>
        <v>170000</v>
      </c>
      <c r="G30" s="27"/>
      <c r="J30" s="27"/>
    </row>
    <row r="31" spans="1:10" ht="20.100000000000001" customHeight="1" thickBot="1" x14ac:dyDescent="0.25">
      <c r="A31" s="124" t="s">
        <v>21</v>
      </c>
      <c r="B31" s="84" t="s">
        <v>41</v>
      </c>
      <c r="C31" s="118">
        <v>5000</v>
      </c>
      <c r="D31" s="118">
        <f t="shared" si="3"/>
        <v>0</v>
      </c>
      <c r="E31" s="115">
        <f t="shared" si="4"/>
        <v>100</v>
      </c>
      <c r="F31" s="125">
        <f>'Kiadások COFOG szerint'!F32</f>
        <v>5000</v>
      </c>
      <c r="G31" s="27"/>
      <c r="J31" s="27"/>
    </row>
    <row r="32" spans="1:10" ht="24.95" customHeight="1" thickBot="1" x14ac:dyDescent="0.25">
      <c r="A32" s="356" t="s">
        <v>45</v>
      </c>
      <c r="B32" s="357"/>
      <c r="C32" s="166">
        <f>SUM(C23:C31)</f>
        <v>4031000</v>
      </c>
      <c r="D32" s="166">
        <f t="shared" ref="D32" si="5">SUM(D23:D31)</f>
        <v>1037000</v>
      </c>
      <c r="E32" s="86">
        <f>F32/C32*100</f>
        <v>125.72562639543538</v>
      </c>
      <c r="F32" s="29">
        <f>SUM(F23:F31)</f>
        <v>5068000</v>
      </c>
      <c r="J32" s="27"/>
    </row>
    <row r="33" spans="1:10" ht="24.95" customHeight="1" thickBot="1" x14ac:dyDescent="0.25">
      <c r="A33" s="93" t="s">
        <v>101</v>
      </c>
      <c r="B33" s="139" t="s">
        <v>91</v>
      </c>
      <c r="C33" s="140">
        <f>SUM('Kiadások COFOG szerint'!C34)</f>
        <v>0</v>
      </c>
      <c r="D33" s="140">
        <f>SUM('Kiadások COFOG szerint'!D34)</f>
        <v>0</v>
      </c>
      <c r="E33" s="115">
        <v>0</v>
      </c>
      <c r="F33" s="128">
        <f>SUM('Kiadások COFOG szerint'!F34)</f>
        <v>0</v>
      </c>
      <c r="J33" s="27"/>
    </row>
    <row r="34" spans="1:10" ht="24.95" customHeight="1" thickBot="1" x14ac:dyDescent="0.25">
      <c r="A34" s="356" t="s">
        <v>106</v>
      </c>
      <c r="B34" s="357"/>
      <c r="C34" s="166">
        <f>SUM(C33)</f>
        <v>0</v>
      </c>
      <c r="D34" s="166">
        <f t="shared" ref="D34:E34" si="6">SUM(D33)</f>
        <v>0</v>
      </c>
      <c r="E34" s="216">
        <f t="shared" si="6"/>
        <v>0</v>
      </c>
      <c r="F34" s="29">
        <f>SUM(F33)</f>
        <v>0</v>
      </c>
      <c r="J34" s="27"/>
    </row>
    <row r="35" spans="1:10" ht="24.95" customHeight="1" x14ac:dyDescent="0.2">
      <c r="A35" s="93" t="s">
        <v>122</v>
      </c>
      <c r="B35" s="139" t="s">
        <v>127</v>
      </c>
      <c r="C35" s="140">
        <v>100000</v>
      </c>
      <c r="D35" s="140">
        <f>SUM('Kiadások COFOG szerint'!D36)</f>
        <v>-100000</v>
      </c>
      <c r="E35" s="233">
        <f>SUM('Kiadások COFOG szerint'!E36)</f>
        <v>0</v>
      </c>
      <c r="F35" s="128">
        <f>SUM('Kiadások COFOG szerint'!F36)</f>
        <v>0</v>
      </c>
      <c r="J35" s="27"/>
    </row>
    <row r="36" spans="1:10" ht="24.95" customHeight="1" thickBot="1" x14ac:dyDescent="0.25">
      <c r="A36" s="229" t="s">
        <v>125</v>
      </c>
      <c r="B36" s="230" t="s">
        <v>129</v>
      </c>
      <c r="C36" s="231">
        <v>27000</v>
      </c>
      <c r="D36" s="231">
        <f>SUM('Kiadások COFOG szerint'!D37)</f>
        <v>-27000</v>
      </c>
      <c r="E36" s="215">
        <f>SUM('Kiadások COFOG szerint'!E37)</f>
        <v>0</v>
      </c>
      <c r="F36" s="232">
        <f>SUM('Kiadások COFOG szerint'!F37)</f>
        <v>0</v>
      </c>
      <c r="J36" s="27"/>
    </row>
    <row r="37" spans="1:10" ht="24.95" customHeight="1" thickBot="1" x14ac:dyDescent="0.25">
      <c r="A37" s="356" t="s">
        <v>126</v>
      </c>
      <c r="B37" s="357"/>
      <c r="C37" s="166">
        <f>SUM(C35:C36)</f>
        <v>127000</v>
      </c>
      <c r="D37" s="166">
        <f t="shared" ref="D37:F37" si="7">SUM(D35:D36)</f>
        <v>-127000</v>
      </c>
      <c r="E37" s="216">
        <f t="shared" si="7"/>
        <v>0</v>
      </c>
      <c r="F37" s="29">
        <f t="shared" si="7"/>
        <v>0</v>
      </c>
      <c r="J37" s="27"/>
    </row>
    <row r="38" spans="1:10" ht="21.75" customHeight="1" thickBot="1" x14ac:dyDescent="0.25">
      <c r="A38" s="359" t="s">
        <v>1</v>
      </c>
      <c r="B38" s="360"/>
      <c r="C38" s="167">
        <f>SUM(C19,C22,C32,C33,C37)</f>
        <v>84700000</v>
      </c>
      <c r="D38" s="167">
        <f>SUM(D19,D22,D32,D34+D37)</f>
        <v>13269100</v>
      </c>
      <c r="E38" s="269">
        <f>F38/C38*100</f>
        <v>115.66599763872492</v>
      </c>
      <c r="F38" s="189">
        <f>SUM(F19,F22,F32,F34,F37)</f>
        <v>97969100</v>
      </c>
      <c r="G38" s="32"/>
      <c r="J38" s="27"/>
    </row>
    <row r="39" spans="1:10" x14ac:dyDescent="0.2">
      <c r="A39" s="6"/>
      <c r="J39" s="27"/>
    </row>
    <row r="40" spans="1:10" x14ac:dyDescent="0.2">
      <c r="A40" s="6"/>
      <c r="J40" s="27"/>
    </row>
    <row r="41" spans="1:10" x14ac:dyDescent="0.2">
      <c r="A41" s="6"/>
      <c r="J41" s="27"/>
    </row>
    <row r="42" spans="1:10" x14ac:dyDescent="0.2">
      <c r="A42" s="6"/>
      <c r="J42" s="27"/>
    </row>
    <row r="43" spans="1:10" x14ac:dyDescent="0.2">
      <c r="A43" s="6"/>
      <c r="J43" s="27"/>
    </row>
    <row r="44" spans="1:10" x14ac:dyDescent="0.2">
      <c r="A44" s="6"/>
      <c r="J44" s="27"/>
    </row>
    <row r="45" spans="1:10" x14ac:dyDescent="0.2">
      <c r="A45" s="6"/>
      <c r="J45" s="27"/>
    </row>
    <row r="46" spans="1:10" x14ac:dyDescent="0.2">
      <c r="J46" s="27"/>
    </row>
    <row r="47" spans="1:10" x14ac:dyDescent="0.2">
      <c r="J47" s="28"/>
    </row>
    <row r="48" spans="1:10" x14ac:dyDescent="0.2">
      <c r="J48" s="28"/>
    </row>
    <row r="49" spans="10:10" x14ac:dyDescent="0.2">
      <c r="J49" s="28"/>
    </row>
    <row r="50" spans="10:10" x14ac:dyDescent="0.2">
      <c r="J50" s="28"/>
    </row>
    <row r="51" spans="10:10" x14ac:dyDescent="0.2">
      <c r="J51" s="28"/>
    </row>
    <row r="52" spans="10:10" x14ac:dyDescent="0.2">
      <c r="J52" s="28"/>
    </row>
    <row r="53" spans="10:10" x14ac:dyDescent="0.2">
      <c r="J53" s="28"/>
    </row>
  </sheetData>
  <sheetProtection algorithmName="SHA-512" hashValue="tA4Rs+SL9tkHDF5x5DJRdDneAB6VWt6JnKd9N8Sicon+REhN8bE3S6GsGQD2Y5kvGr+AskVQJm4zTNmoJCaqow==" saltValue="MxBxcSgJNZiPE1rX6KTQ0g==" spinCount="100000" sheet="1" objects="1" scenarios="1"/>
  <mergeCells count="12">
    <mergeCell ref="A19:B19"/>
    <mergeCell ref="A22:B22"/>
    <mergeCell ref="A32:B32"/>
    <mergeCell ref="A38:B38"/>
    <mergeCell ref="A2:F2"/>
    <mergeCell ref="A3:F3"/>
    <mergeCell ref="A5:F5"/>
    <mergeCell ref="A6:A7"/>
    <mergeCell ref="B6:B7"/>
    <mergeCell ref="C6:E6"/>
    <mergeCell ref="A34:B34"/>
    <mergeCell ref="A37:B37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63" orientation="portrait" r:id="rId1"/>
  <headerFooter alignWithMargins="0">
    <oddHeader>&amp;LPiliscsévi Közös Önkormányzati Hivatal&amp;RII/3. számú melléklet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4"/>
  <sheetViews>
    <sheetView workbookViewId="0">
      <selection activeCell="G36" sqref="G36"/>
    </sheetView>
  </sheetViews>
  <sheetFormatPr defaultRowHeight="12.75" x14ac:dyDescent="0.2"/>
  <cols>
    <col min="2" max="2" width="26.140625" customWidth="1"/>
    <col min="3" max="4" width="10.140625" bestFit="1" customWidth="1"/>
    <col min="5" max="5" width="10.7109375" bestFit="1" customWidth="1"/>
    <col min="6" max="6" width="9.85546875" customWidth="1"/>
    <col min="7" max="7" width="14" bestFit="1" customWidth="1"/>
    <col min="9" max="9" width="16.42578125" bestFit="1" customWidth="1"/>
  </cols>
  <sheetData>
    <row r="1" spans="1:9" ht="15.75" x14ac:dyDescent="0.25">
      <c r="A1" s="312" t="s">
        <v>136</v>
      </c>
      <c r="B1" s="312"/>
      <c r="C1" s="312"/>
      <c r="D1" s="312"/>
      <c r="E1" s="312"/>
      <c r="F1" s="312"/>
      <c r="G1" s="312"/>
    </row>
    <row r="2" spans="1:9" ht="15.75" x14ac:dyDescent="0.25">
      <c r="A2" s="313" t="s">
        <v>78</v>
      </c>
      <c r="B2" s="313"/>
      <c r="C2" s="313"/>
      <c r="D2" s="313"/>
      <c r="E2" s="313"/>
      <c r="F2" s="313"/>
      <c r="G2" s="313"/>
    </row>
    <row r="3" spans="1:9" x14ac:dyDescent="0.2">
      <c r="G3" s="23" t="s">
        <v>59</v>
      </c>
    </row>
    <row r="4" spans="1:9" x14ac:dyDescent="0.2">
      <c r="A4" s="347" t="s">
        <v>49</v>
      </c>
      <c r="B4" s="347"/>
      <c r="C4" s="347"/>
      <c r="D4" s="347"/>
      <c r="E4" s="347"/>
      <c r="F4" s="347"/>
      <c r="G4" s="347"/>
    </row>
    <row r="5" spans="1:9" x14ac:dyDescent="0.2">
      <c r="A5" s="350" t="s">
        <v>79</v>
      </c>
      <c r="B5" s="351"/>
      <c r="C5" s="352"/>
      <c r="D5" s="352"/>
      <c r="E5" s="352"/>
      <c r="F5" s="352"/>
      <c r="G5" s="353"/>
    </row>
    <row r="6" spans="1:9" x14ac:dyDescent="0.2">
      <c r="A6" s="354" t="s">
        <v>0</v>
      </c>
      <c r="B6" s="348" t="s">
        <v>47</v>
      </c>
      <c r="C6" s="394">
        <v>2021</v>
      </c>
      <c r="D6" s="395"/>
      <c r="E6" s="395"/>
      <c r="F6" s="396"/>
      <c r="G6" s="171">
        <v>2022</v>
      </c>
    </row>
    <row r="7" spans="1:9" ht="13.5" thickBot="1" x14ac:dyDescent="0.25">
      <c r="A7" s="355"/>
      <c r="B7" s="349"/>
      <c r="C7" s="397"/>
      <c r="D7" s="398"/>
      <c r="E7" s="398"/>
      <c r="F7" s="399"/>
      <c r="G7" s="170" t="s">
        <v>70</v>
      </c>
    </row>
    <row r="8" spans="1:9" ht="21" x14ac:dyDescent="0.2">
      <c r="A8" s="22" t="s">
        <v>4</v>
      </c>
      <c r="B8" s="68" t="s">
        <v>25</v>
      </c>
      <c r="C8" s="372"/>
      <c r="D8" s="373"/>
      <c r="E8" s="373"/>
      <c r="F8" s="374"/>
      <c r="G8" s="104">
        <v>69100000</v>
      </c>
      <c r="I8" s="271"/>
    </row>
    <row r="9" spans="1:9" ht="21" x14ac:dyDescent="0.2">
      <c r="A9" s="22"/>
      <c r="B9" s="68" t="s">
        <v>25</v>
      </c>
      <c r="C9" s="282" t="s">
        <v>142</v>
      </c>
      <c r="D9" s="283"/>
      <c r="E9" s="283"/>
      <c r="F9" s="284"/>
      <c r="G9" s="104">
        <v>5100000</v>
      </c>
      <c r="I9" s="271"/>
    </row>
    <row r="10" spans="1:9" ht="18" customHeight="1" x14ac:dyDescent="0.2">
      <c r="A10" s="72" t="s">
        <v>88</v>
      </c>
      <c r="B10" s="69" t="s">
        <v>89</v>
      </c>
      <c r="C10" s="372"/>
      <c r="D10" s="373"/>
      <c r="E10" s="373"/>
      <c r="F10" s="374"/>
      <c r="G10" s="25"/>
      <c r="I10" s="88"/>
    </row>
    <row r="11" spans="1:9" ht="31.5" x14ac:dyDescent="0.2">
      <c r="A11" s="72" t="s">
        <v>6</v>
      </c>
      <c r="B11" s="69" t="s">
        <v>27</v>
      </c>
      <c r="C11" s="372"/>
      <c r="D11" s="373"/>
      <c r="E11" s="374"/>
      <c r="F11" s="102"/>
      <c r="G11" s="25">
        <v>500000</v>
      </c>
      <c r="I11" s="63"/>
    </row>
    <row r="12" spans="1:9" x14ac:dyDescent="0.2">
      <c r="A12" s="72" t="s">
        <v>7</v>
      </c>
      <c r="B12" s="69" t="s">
        <v>28</v>
      </c>
      <c r="C12" s="372"/>
      <c r="D12" s="373"/>
      <c r="E12" s="374"/>
      <c r="F12" s="102"/>
      <c r="G12" s="25">
        <v>1895100</v>
      </c>
      <c r="I12" s="63" t="s">
        <v>135</v>
      </c>
    </row>
    <row r="13" spans="1:9" x14ac:dyDescent="0.2">
      <c r="A13" s="72" t="s">
        <v>80</v>
      </c>
      <c r="B13" s="69" t="s">
        <v>81</v>
      </c>
      <c r="C13" s="372"/>
      <c r="D13" s="373"/>
      <c r="E13" s="374"/>
      <c r="F13" s="102"/>
      <c r="G13" s="25">
        <v>2700000</v>
      </c>
      <c r="H13" s="105"/>
      <c r="I13" s="88"/>
    </row>
    <row r="14" spans="1:9" x14ac:dyDescent="0.2">
      <c r="A14" s="72" t="s">
        <v>8</v>
      </c>
      <c r="B14" s="69" t="s">
        <v>29</v>
      </c>
      <c r="C14" s="372"/>
      <c r="D14" s="373"/>
      <c r="E14" s="374"/>
      <c r="F14" s="102"/>
      <c r="G14" s="25">
        <v>200000</v>
      </c>
    </row>
    <row r="15" spans="1:9" x14ac:dyDescent="0.2">
      <c r="A15" s="10" t="s">
        <v>9</v>
      </c>
      <c r="B15" s="69" t="s">
        <v>30</v>
      </c>
      <c r="C15" s="372"/>
      <c r="D15" s="373"/>
      <c r="E15" s="374"/>
      <c r="F15" s="102"/>
      <c r="G15" s="25">
        <v>166000</v>
      </c>
      <c r="I15" s="88" t="s">
        <v>132</v>
      </c>
    </row>
    <row r="16" spans="1:9" x14ac:dyDescent="0.2">
      <c r="A16" s="72" t="s">
        <v>82</v>
      </c>
      <c r="B16" s="95" t="s">
        <v>83</v>
      </c>
      <c r="C16" s="372"/>
      <c r="D16" s="373"/>
      <c r="E16" s="374"/>
      <c r="F16" s="102"/>
      <c r="G16" s="25"/>
    </row>
    <row r="17" spans="1:10" ht="21" x14ac:dyDescent="0.2">
      <c r="A17" s="10" t="s">
        <v>10</v>
      </c>
      <c r="B17" s="69" t="s">
        <v>31</v>
      </c>
      <c r="C17" s="372"/>
      <c r="D17" s="373"/>
      <c r="E17" s="374"/>
      <c r="F17" s="102"/>
      <c r="G17" s="25">
        <v>1830000</v>
      </c>
      <c r="I17" s="88" t="s">
        <v>134</v>
      </c>
    </row>
    <row r="18" spans="1:10" ht="42" x14ac:dyDescent="0.2">
      <c r="A18" s="43" t="s">
        <v>11</v>
      </c>
      <c r="B18" s="98" t="s">
        <v>32</v>
      </c>
      <c r="C18" s="372"/>
      <c r="D18" s="373"/>
      <c r="E18" s="374"/>
      <c r="F18" s="114"/>
      <c r="G18" s="26"/>
      <c r="I18" s="105"/>
      <c r="J18" s="205"/>
    </row>
    <row r="19" spans="1:10" ht="13.5" thickBot="1" x14ac:dyDescent="0.25">
      <c r="A19" s="8" t="s">
        <v>57</v>
      </c>
      <c r="B19" s="84" t="s">
        <v>58</v>
      </c>
      <c r="C19" s="375"/>
      <c r="D19" s="376"/>
      <c r="E19" s="377"/>
      <c r="F19" s="114"/>
      <c r="G19" s="26"/>
    </row>
    <row r="20" spans="1:10" ht="13.5" thickBot="1" x14ac:dyDescent="0.25">
      <c r="A20" s="339" t="s">
        <v>43</v>
      </c>
      <c r="B20" s="340"/>
      <c r="C20" s="99">
        <f>SUM(C8:C19)</f>
        <v>0</v>
      </c>
      <c r="D20" s="99">
        <f>SUM(D8:D19)</f>
        <v>0</v>
      </c>
      <c r="E20" s="99">
        <f>SUM(E8:E19)</f>
        <v>0</v>
      </c>
      <c r="F20" s="100"/>
      <c r="G20" s="101">
        <f>SUM(G8:G19)</f>
        <v>81491100</v>
      </c>
    </row>
    <row r="21" spans="1:10" x14ac:dyDescent="0.2">
      <c r="A21" s="22" t="s">
        <v>12</v>
      </c>
      <c r="B21" s="68" t="s">
        <v>33</v>
      </c>
      <c r="C21" s="173">
        <f>G20</f>
        <v>81491100</v>
      </c>
      <c r="D21" s="203">
        <v>0.13</v>
      </c>
      <c r="E21" s="174">
        <f>SUM(C21*D21)</f>
        <v>10593843</v>
      </c>
      <c r="F21" s="113"/>
      <c r="G21" s="175">
        <v>11000000</v>
      </c>
    </row>
    <row r="22" spans="1:10" ht="13.5" thickBot="1" x14ac:dyDescent="0.25">
      <c r="A22" s="11" t="s">
        <v>13</v>
      </c>
      <c r="B22" s="70" t="s">
        <v>34</v>
      </c>
      <c r="C22" s="176">
        <f>SUM(G13)</f>
        <v>2700000</v>
      </c>
      <c r="D22" s="285">
        <v>0.15</v>
      </c>
      <c r="E22" s="234">
        <f>SUM(C22*D22)</f>
        <v>405000</v>
      </c>
      <c r="F22" s="75"/>
      <c r="G22" s="26">
        <v>410000</v>
      </c>
    </row>
    <row r="23" spans="1:10" ht="13.5" thickBot="1" x14ac:dyDescent="0.25">
      <c r="A23" s="341" t="s">
        <v>84</v>
      </c>
      <c r="B23" s="340"/>
      <c r="C23" s="99">
        <f>C21+C22</f>
        <v>84191100</v>
      </c>
      <c r="D23" s="99">
        <f>D21+D22</f>
        <v>0.28000000000000003</v>
      </c>
      <c r="E23" s="99">
        <f>E21+E22</f>
        <v>10998843</v>
      </c>
      <c r="F23" s="100"/>
      <c r="G23" s="101">
        <f>SUM(G21:G22)</f>
        <v>11410000</v>
      </c>
      <c r="I23" s="278" t="s">
        <v>139</v>
      </c>
    </row>
    <row r="24" spans="1:10" x14ac:dyDescent="0.2">
      <c r="A24" s="108" t="s">
        <v>14</v>
      </c>
      <c r="B24" s="195" t="s">
        <v>35</v>
      </c>
      <c r="C24" s="369"/>
      <c r="D24" s="370"/>
      <c r="E24" s="275">
        <v>0.27</v>
      </c>
      <c r="F24" s="102"/>
      <c r="G24" s="194">
        <v>100000</v>
      </c>
      <c r="I24" s="94">
        <f t="shared" ref="I24:I25" si="0">SUM(G24*E24)</f>
        <v>27000</v>
      </c>
    </row>
    <row r="25" spans="1:10" x14ac:dyDescent="0.2">
      <c r="A25" s="10" t="s">
        <v>15</v>
      </c>
      <c r="B25" s="196" t="s">
        <v>36</v>
      </c>
      <c r="C25" s="369"/>
      <c r="D25" s="370"/>
      <c r="E25" s="275">
        <v>0.27</v>
      </c>
      <c r="F25" s="102"/>
      <c r="G25" s="192">
        <v>100000</v>
      </c>
      <c r="I25" s="94">
        <f t="shared" si="0"/>
        <v>27000</v>
      </c>
    </row>
    <row r="26" spans="1:10" ht="21" x14ac:dyDescent="0.2">
      <c r="A26" s="72" t="s">
        <v>85</v>
      </c>
      <c r="B26" s="196" t="s">
        <v>86</v>
      </c>
      <c r="C26" s="372"/>
      <c r="D26" s="373"/>
      <c r="E26" s="373"/>
      <c r="F26" s="374"/>
      <c r="G26" s="192">
        <f>SUM(G27:G29)</f>
        <v>200000</v>
      </c>
      <c r="I26" s="94"/>
    </row>
    <row r="27" spans="1:10" x14ac:dyDescent="0.2">
      <c r="A27" s="72"/>
      <c r="B27" s="196" t="s">
        <v>114</v>
      </c>
      <c r="C27" s="369">
        <v>350</v>
      </c>
      <c r="D27" s="370"/>
      <c r="E27" s="275">
        <v>0.05</v>
      </c>
      <c r="F27" s="102">
        <v>12</v>
      </c>
      <c r="G27" s="25">
        <f t="shared" ref="G27:G28" si="1">SUM(C27*F27)</f>
        <v>4200</v>
      </c>
      <c r="I27" s="94">
        <f>SUM(G27*E27)</f>
        <v>210</v>
      </c>
    </row>
    <row r="28" spans="1:10" x14ac:dyDescent="0.2">
      <c r="A28" s="72"/>
      <c r="B28" s="196" t="s">
        <v>111</v>
      </c>
      <c r="C28" s="369">
        <v>47400</v>
      </c>
      <c r="D28" s="370"/>
      <c r="E28" s="275">
        <v>0.05</v>
      </c>
      <c r="F28" s="102">
        <v>4</v>
      </c>
      <c r="G28" s="25">
        <f t="shared" si="1"/>
        <v>189600</v>
      </c>
      <c r="I28" s="94">
        <f t="shared" ref="I28:I43" si="2">SUM(G28*E28)</f>
        <v>9480</v>
      </c>
    </row>
    <row r="29" spans="1:10" x14ac:dyDescent="0.2">
      <c r="A29" s="72"/>
      <c r="B29" s="196" t="s">
        <v>113</v>
      </c>
      <c r="C29" s="369">
        <v>6200</v>
      </c>
      <c r="D29" s="370"/>
      <c r="E29" s="275">
        <v>0.05</v>
      </c>
      <c r="F29" s="102">
        <v>1</v>
      </c>
      <c r="G29" s="25">
        <f>SUM(C29*F29)</f>
        <v>6200</v>
      </c>
      <c r="I29" s="94">
        <f t="shared" si="2"/>
        <v>310</v>
      </c>
    </row>
    <row r="30" spans="1:10" ht="21" x14ac:dyDescent="0.2">
      <c r="A30" s="10" t="s">
        <v>16</v>
      </c>
      <c r="B30" s="197" t="s">
        <v>87</v>
      </c>
      <c r="C30" s="369"/>
      <c r="D30" s="370"/>
      <c r="E30" s="370"/>
      <c r="F30" s="371"/>
      <c r="G30" s="193">
        <f>SUM(G31:G32)</f>
        <v>30000</v>
      </c>
      <c r="I30" s="94"/>
    </row>
    <row r="31" spans="1:10" x14ac:dyDescent="0.2">
      <c r="A31" s="41"/>
      <c r="B31" s="197" t="s">
        <v>112</v>
      </c>
      <c r="C31" s="369">
        <v>2000</v>
      </c>
      <c r="D31" s="370"/>
      <c r="E31" s="275">
        <v>0.27</v>
      </c>
      <c r="F31" s="102">
        <v>12</v>
      </c>
      <c r="G31" s="104">
        <f>SUM(C31*F31)</f>
        <v>24000</v>
      </c>
      <c r="I31" s="94">
        <f t="shared" si="2"/>
        <v>6480</v>
      </c>
    </row>
    <row r="32" spans="1:10" x14ac:dyDescent="0.2">
      <c r="A32" s="41"/>
      <c r="B32" s="197" t="s">
        <v>113</v>
      </c>
      <c r="C32" s="273"/>
      <c r="D32" s="274"/>
      <c r="E32" s="276">
        <v>0.27</v>
      </c>
      <c r="F32" s="272"/>
      <c r="G32" s="104">
        <v>6000</v>
      </c>
      <c r="I32" s="94">
        <f t="shared" si="2"/>
        <v>1620</v>
      </c>
    </row>
    <row r="33" spans="1:9" ht="21" x14ac:dyDescent="0.2">
      <c r="A33" s="10" t="s">
        <v>17</v>
      </c>
      <c r="B33" s="197" t="s">
        <v>37</v>
      </c>
      <c r="C33" s="369"/>
      <c r="D33" s="370"/>
      <c r="E33" s="370"/>
      <c r="F33" s="371"/>
      <c r="G33" s="193">
        <f>SUM(G34:G38)</f>
        <v>2663000</v>
      </c>
      <c r="I33" s="94">
        <f t="shared" si="2"/>
        <v>0</v>
      </c>
    </row>
    <row r="34" spans="1:9" x14ac:dyDescent="0.2">
      <c r="A34" s="10"/>
      <c r="B34" s="198" t="s">
        <v>115</v>
      </c>
      <c r="C34" s="369">
        <v>70200</v>
      </c>
      <c r="D34" s="370"/>
      <c r="E34" s="277" t="s">
        <v>137</v>
      </c>
      <c r="F34" s="102">
        <v>12</v>
      </c>
      <c r="G34" s="104">
        <f>SUM(C34*F34)+600</f>
        <v>843000</v>
      </c>
      <c r="I34" s="94"/>
    </row>
    <row r="35" spans="1:9" x14ac:dyDescent="0.2">
      <c r="A35" s="10"/>
      <c r="B35" s="198" t="s">
        <v>116</v>
      </c>
      <c r="C35" s="369">
        <v>180000</v>
      </c>
      <c r="D35" s="370"/>
      <c r="E35" s="277" t="s">
        <v>137</v>
      </c>
      <c r="F35" s="102">
        <v>2</v>
      </c>
      <c r="G35" s="104">
        <f>SUM(C35*F35)</f>
        <v>360000</v>
      </c>
      <c r="I35" s="94"/>
    </row>
    <row r="36" spans="1:9" x14ac:dyDescent="0.2">
      <c r="A36" s="10"/>
      <c r="B36" s="198" t="s">
        <v>133</v>
      </c>
      <c r="C36" s="369"/>
      <c r="D36" s="370"/>
      <c r="E36" s="277" t="s">
        <v>137</v>
      </c>
      <c r="F36" s="102"/>
      <c r="G36" s="104">
        <v>1000000</v>
      </c>
      <c r="I36" s="94"/>
    </row>
    <row r="37" spans="1:9" x14ac:dyDescent="0.2">
      <c r="A37" s="10"/>
      <c r="B37" s="198" t="s">
        <v>138</v>
      </c>
      <c r="C37" s="369">
        <v>90000</v>
      </c>
      <c r="D37" s="370"/>
      <c r="E37" s="277">
        <v>0.27</v>
      </c>
      <c r="F37" s="102">
        <v>4</v>
      </c>
      <c r="G37" s="104">
        <f>SUM(C37*F37)</f>
        <v>360000</v>
      </c>
      <c r="I37" s="94">
        <f t="shared" si="2"/>
        <v>97200</v>
      </c>
    </row>
    <row r="38" spans="1:9" x14ac:dyDescent="0.2">
      <c r="A38" s="10"/>
      <c r="B38" s="198" t="s">
        <v>117</v>
      </c>
      <c r="C38" s="369">
        <v>100000</v>
      </c>
      <c r="D38" s="370"/>
      <c r="E38" s="277" t="s">
        <v>137</v>
      </c>
      <c r="F38" s="102">
        <v>1</v>
      </c>
      <c r="G38" s="104">
        <v>100000</v>
      </c>
      <c r="I38" s="94"/>
    </row>
    <row r="39" spans="1:9" x14ac:dyDescent="0.2">
      <c r="A39" s="10" t="s">
        <v>18</v>
      </c>
      <c r="B39" s="196" t="s">
        <v>38</v>
      </c>
      <c r="C39" s="372"/>
      <c r="D39" s="373"/>
      <c r="E39" s="373"/>
      <c r="F39" s="374"/>
      <c r="G39" s="192">
        <f>SUM(G40)</f>
        <v>560000</v>
      </c>
      <c r="I39" s="94"/>
    </row>
    <row r="40" spans="1:9" x14ac:dyDescent="0.2">
      <c r="A40" s="22"/>
      <c r="B40" s="196" t="s">
        <v>118</v>
      </c>
      <c r="C40" s="372">
        <v>560000</v>
      </c>
      <c r="D40" s="373"/>
      <c r="E40" s="374"/>
      <c r="F40" s="102">
        <v>1</v>
      </c>
      <c r="G40" s="25">
        <v>560000</v>
      </c>
      <c r="I40" s="94"/>
    </row>
    <row r="41" spans="1:9" x14ac:dyDescent="0.2">
      <c r="A41" s="22" t="s">
        <v>19</v>
      </c>
      <c r="B41" s="197" t="s">
        <v>39</v>
      </c>
      <c r="C41" s="369"/>
      <c r="D41" s="370"/>
      <c r="E41" s="370"/>
      <c r="F41" s="371"/>
      <c r="G41" s="193">
        <f>SUM(G42:G43)</f>
        <v>1240000</v>
      </c>
      <c r="I41" s="94"/>
    </row>
    <row r="42" spans="1:9" x14ac:dyDescent="0.2">
      <c r="A42" s="22"/>
      <c r="B42" s="197" t="s">
        <v>119</v>
      </c>
      <c r="C42" s="369">
        <v>100000</v>
      </c>
      <c r="D42" s="370"/>
      <c r="E42" s="371"/>
      <c r="F42" s="102">
        <v>12</v>
      </c>
      <c r="G42" s="104">
        <f>SUM(C42*F42)</f>
        <v>1200000</v>
      </c>
      <c r="I42" s="94">
        <f t="shared" si="2"/>
        <v>0</v>
      </c>
    </row>
    <row r="43" spans="1:9" x14ac:dyDescent="0.2">
      <c r="A43" s="22"/>
      <c r="B43" s="197" t="s">
        <v>120</v>
      </c>
      <c r="C43" s="369">
        <v>40000</v>
      </c>
      <c r="D43" s="370"/>
      <c r="E43" s="371"/>
      <c r="F43" s="102">
        <v>1</v>
      </c>
      <c r="G43" s="104">
        <f>SUM(C43*F43)</f>
        <v>40000</v>
      </c>
      <c r="I43" s="94">
        <f t="shared" si="2"/>
        <v>0</v>
      </c>
    </row>
    <row r="44" spans="1:9" ht="21" x14ac:dyDescent="0.2">
      <c r="A44" s="10" t="s">
        <v>20</v>
      </c>
      <c r="B44" s="197" t="s">
        <v>40</v>
      </c>
      <c r="C44" s="369">
        <f>SUM(I44)</f>
        <v>169300</v>
      </c>
      <c r="D44" s="370"/>
      <c r="E44" s="371"/>
      <c r="F44" s="102">
        <v>1</v>
      </c>
      <c r="G44" s="193">
        <v>170000</v>
      </c>
      <c r="I44" s="94">
        <f>SUM(I24:I43)</f>
        <v>169300</v>
      </c>
    </row>
    <row r="45" spans="1:9" ht="21" x14ac:dyDescent="0.2">
      <c r="A45" s="10" t="s">
        <v>21</v>
      </c>
      <c r="B45" s="197" t="s">
        <v>72</v>
      </c>
      <c r="C45" s="369"/>
      <c r="D45" s="370"/>
      <c r="E45" s="370"/>
      <c r="F45" s="371"/>
      <c r="G45" s="104"/>
    </row>
    <row r="46" spans="1:9" ht="13.5" thickBot="1" x14ac:dyDescent="0.25">
      <c r="A46" s="199"/>
      <c r="B46" s="200" t="s">
        <v>121</v>
      </c>
      <c r="C46" s="391">
        <v>5000</v>
      </c>
      <c r="D46" s="392"/>
      <c r="E46" s="393"/>
      <c r="F46" s="201">
        <v>1</v>
      </c>
      <c r="G46" s="202">
        <f>SUM(C46*F46)</f>
        <v>5000</v>
      </c>
    </row>
    <row r="47" spans="1:9" ht="13.5" thickBot="1" x14ac:dyDescent="0.25">
      <c r="A47" s="341" t="s">
        <v>45</v>
      </c>
      <c r="B47" s="340"/>
      <c r="C47" s="387"/>
      <c r="D47" s="385"/>
      <c r="E47" s="385"/>
      <c r="F47" s="386"/>
      <c r="G47" s="101">
        <f>SUM(G24,G25,G26,G30,G33,G39,G41,G44,G46)</f>
        <v>5068000</v>
      </c>
    </row>
    <row r="48" spans="1:9" ht="13.5" thickBot="1" x14ac:dyDescent="0.25">
      <c r="A48" s="40" t="s">
        <v>90</v>
      </c>
      <c r="B48" s="179" t="s">
        <v>91</v>
      </c>
      <c r="C48" s="378"/>
      <c r="D48" s="379"/>
      <c r="E48" s="379"/>
      <c r="F48" s="380"/>
      <c r="G48" s="71">
        <v>0</v>
      </c>
    </row>
    <row r="49" spans="1:7" ht="13.5" thickBot="1" x14ac:dyDescent="0.25">
      <c r="A49" s="341" t="s">
        <v>106</v>
      </c>
      <c r="B49" s="340"/>
      <c r="C49" s="387"/>
      <c r="D49" s="385"/>
      <c r="E49" s="385"/>
      <c r="F49" s="386"/>
      <c r="G49" s="101">
        <f>SUM(G48)</f>
        <v>0</v>
      </c>
    </row>
    <row r="50" spans="1:7" x14ac:dyDescent="0.2">
      <c r="A50" s="72" t="s">
        <v>122</v>
      </c>
      <c r="B50" s="177" t="s">
        <v>123</v>
      </c>
      <c r="C50" s="370"/>
      <c r="D50" s="370"/>
      <c r="E50" s="370"/>
      <c r="F50" s="206"/>
      <c r="G50" s="193">
        <f>SUM(G51)</f>
        <v>0</v>
      </c>
    </row>
    <row r="51" spans="1:7" x14ac:dyDescent="0.2">
      <c r="A51" s="382"/>
      <c r="B51" s="383"/>
      <c r="C51" s="209"/>
      <c r="D51" s="209"/>
      <c r="E51" s="209"/>
      <c r="F51" s="210"/>
      <c r="G51" s="104"/>
    </row>
    <row r="52" spans="1:7" ht="13.5" thickBot="1" x14ac:dyDescent="0.25">
      <c r="A52" s="191" t="s">
        <v>125</v>
      </c>
      <c r="B52" s="207" t="s">
        <v>124</v>
      </c>
      <c r="C52" s="381"/>
      <c r="D52" s="381"/>
      <c r="E52" s="381"/>
      <c r="F52" s="208"/>
      <c r="G52" s="211"/>
    </row>
    <row r="53" spans="1:7" ht="13.5" thickBot="1" x14ac:dyDescent="0.25">
      <c r="A53" s="341" t="s">
        <v>126</v>
      </c>
      <c r="B53" s="340"/>
      <c r="C53" s="384"/>
      <c r="D53" s="385"/>
      <c r="E53" s="385"/>
      <c r="F53" s="386"/>
      <c r="G53" s="101">
        <f>SUM(G50,G52)</f>
        <v>0</v>
      </c>
    </row>
    <row r="54" spans="1:7" ht="26.25" customHeight="1" thickBot="1" x14ac:dyDescent="0.25">
      <c r="A54" s="337" t="s">
        <v>48</v>
      </c>
      <c r="B54" s="338"/>
      <c r="C54" s="388"/>
      <c r="D54" s="389"/>
      <c r="E54" s="389"/>
      <c r="F54" s="390"/>
      <c r="G54" s="42">
        <f>G20+G23+G47+G49+G53</f>
        <v>97969100</v>
      </c>
    </row>
  </sheetData>
  <mergeCells count="54">
    <mergeCell ref="C36:D36"/>
    <mergeCell ref="C37:D37"/>
    <mergeCell ref="C38:D38"/>
    <mergeCell ref="C28:D28"/>
    <mergeCell ref="C29:D29"/>
    <mergeCell ref="C25:D25"/>
    <mergeCell ref="C34:D34"/>
    <mergeCell ref="A20:B20"/>
    <mergeCell ref="A23:B23"/>
    <mergeCell ref="C35:D35"/>
    <mergeCell ref="C17:E17"/>
    <mergeCell ref="C18:E18"/>
    <mergeCell ref="C8:F8"/>
    <mergeCell ref="C10:F10"/>
    <mergeCell ref="C24:D24"/>
    <mergeCell ref="A1:G1"/>
    <mergeCell ref="A2:G2"/>
    <mergeCell ref="A4:G4"/>
    <mergeCell ref="A5:G5"/>
    <mergeCell ref="A6:A7"/>
    <mergeCell ref="B6:B7"/>
    <mergeCell ref="C6:F7"/>
    <mergeCell ref="A47:B47"/>
    <mergeCell ref="A54:B54"/>
    <mergeCell ref="C48:F48"/>
    <mergeCell ref="C26:F26"/>
    <mergeCell ref="C52:E52"/>
    <mergeCell ref="A51:B51"/>
    <mergeCell ref="A53:B53"/>
    <mergeCell ref="C53:F53"/>
    <mergeCell ref="A49:B49"/>
    <mergeCell ref="C49:F49"/>
    <mergeCell ref="C50:E50"/>
    <mergeCell ref="C47:F47"/>
    <mergeCell ref="C54:F54"/>
    <mergeCell ref="C46:E46"/>
    <mergeCell ref="C45:F45"/>
    <mergeCell ref="C42:E42"/>
    <mergeCell ref="C43:E43"/>
    <mergeCell ref="C44:E44"/>
    <mergeCell ref="C12:E12"/>
    <mergeCell ref="C11:E11"/>
    <mergeCell ref="C13:E13"/>
    <mergeCell ref="C30:F30"/>
    <mergeCell ref="C41:F41"/>
    <mergeCell ref="C33:F33"/>
    <mergeCell ref="C40:E40"/>
    <mergeCell ref="C39:F39"/>
    <mergeCell ref="C31:D31"/>
    <mergeCell ref="C27:D27"/>
    <mergeCell ref="C19:E19"/>
    <mergeCell ref="C14:E14"/>
    <mergeCell ref="C15:E15"/>
    <mergeCell ref="C16:E16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4</vt:i4>
      </vt:variant>
    </vt:vector>
  </HeadingPairs>
  <TitlesOfParts>
    <vt:vector size="9" baseType="lpstr">
      <vt:lpstr>Mérleg(Hivatal 2021)</vt:lpstr>
      <vt:lpstr>Bevételek(Hivatal 2021)</vt:lpstr>
      <vt:lpstr>Kiadások COFOG szerint</vt:lpstr>
      <vt:lpstr>Kiadások(Hivatal 2021)</vt:lpstr>
      <vt:lpstr>Részletes cofog kiadás</vt:lpstr>
      <vt:lpstr>'Bevételek(Hivatal 2021)'!Nyomtatási_terület</vt:lpstr>
      <vt:lpstr>'Kiadások COFOG szerint'!Nyomtatási_terület</vt:lpstr>
      <vt:lpstr>'Kiadások(Hivatal 2021)'!Nyomtatási_terület</vt:lpstr>
      <vt:lpstr>'Mérleg(Hivatal 2021)'!Nyomtatási_terület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Csév2</cp:lastModifiedBy>
  <cp:lastPrinted>2022-01-24T15:02:19Z</cp:lastPrinted>
  <dcterms:created xsi:type="dcterms:W3CDTF">2016-01-02T07:48:50Z</dcterms:created>
  <dcterms:modified xsi:type="dcterms:W3CDTF">2022-02-01T10:59:27Z</dcterms:modified>
</cp:coreProperties>
</file>