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kument\word\Anikó\A testület\képviselő testület\előterjesztések\2023\2023.10.31\"/>
    </mc:Choice>
  </mc:AlternateContent>
  <workbookProtection workbookAlgorithmName="SHA-512" workbookHashValue="5sV3RJkvOvNOOFPh5bgxHYMCMNvNKRnl9Cbwk5cw9XdkG17RlV7jgf0x9Bh3GaM+csqsEwPclYpeVUYLo1dLig==" workbookSaltValue="LmY2YRrPB2Tgcb9Z8Eg+1Q==" workbookSpinCount="100000" lockStructure="1"/>
  <bookViews>
    <workbookView xWindow="0" yWindow="0" windowWidth="28800" windowHeight="12300" tabRatio="847" firstSheet="9" activeTab="20"/>
  </bookViews>
  <sheets>
    <sheet name="Önk.bev." sheetId="34" state="hidden" r:id="rId1"/>
    <sheet name="Önk.kiad." sheetId="33" state="hidden" r:id="rId2"/>
    <sheet name="Hiv.bev." sheetId="32" state="hidden" r:id="rId3"/>
    <sheet name="Hiv.kiad." sheetId="31" state="hidden" r:id="rId4"/>
    <sheet name="Művh.bev." sheetId="36" state="hidden" r:id="rId5"/>
    <sheet name="Művh.kiad." sheetId="35" state="hidden" r:id="rId6"/>
    <sheet name="Ovibev." sheetId="30" state="hidden" r:id="rId7"/>
    <sheet name="Ovikiad." sheetId="29" state="hidden" r:id="rId8"/>
    <sheet name="1.sz.melléklet" sheetId="19" r:id="rId9"/>
    <sheet name="2. sz.melléklet" sheetId="3" r:id="rId10"/>
    <sheet name="3.sz. melléklet" sheetId="20" r:id="rId11"/>
    <sheet name="4. sz. melléklet" sheetId="2" r:id="rId12"/>
    <sheet name="5. sz. melléklet" sheetId="18" r:id="rId13"/>
    <sheet name="6. sz.melléklet" sheetId="5" r:id="rId14"/>
    <sheet name="7.sz. melléklet" sheetId="21" r:id="rId15"/>
    <sheet name="8.sz. melléklet" sheetId="22" r:id="rId16"/>
    <sheet name="9.sz.melléklet" sheetId="23" r:id="rId17"/>
    <sheet name="10.sz.melléklet" sheetId="24" r:id="rId18"/>
    <sheet name="11.sz.melléklet" sheetId="25" r:id="rId19"/>
    <sheet name="12.sz.melléklet" sheetId="28" r:id="rId20"/>
    <sheet name="13.sz.melléklet" sheetId="37" r:id="rId21"/>
  </sheets>
  <externalReferences>
    <externalReference r:id="rId22"/>
    <externalReference r:id="rId23"/>
  </externalReferences>
  <definedNames>
    <definedName name="_xlnm._FilterDatabase" localSheetId="8" hidden="1">'1.sz.melléklet'!$D$1:$D$122</definedName>
    <definedName name="_xlnm._FilterDatabase" localSheetId="10" hidden="1">'3.sz. melléklet'!$B$1:$B$157</definedName>
    <definedName name="_xlnm.Print_Area" localSheetId="8">'1.sz.melléklet'!$A$1:$E$88</definedName>
    <definedName name="_xlnm.Print_Area" localSheetId="10">'3.sz. melléklet'!$A$1:$P$157</definedName>
    <definedName name="_xlnm.Print_Area" localSheetId="12">'5. sz. melléklet'!$A$1:$B$12</definedName>
  </definedNames>
  <calcPr calcId="162913"/>
</workbook>
</file>

<file path=xl/calcChain.xml><?xml version="1.0" encoding="utf-8"?>
<calcChain xmlns="http://schemas.openxmlformats.org/spreadsheetml/2006/main">
  <c r="B19" i="24" l="1"/>
  <c r="C19" i="21"/>
  <c r="G20" i="3"/>
  <c r="C9" i="21"/>
  <c r="C7" i="21"/>
  <c r="C8" i="21"/>
  <c r="B10" i="18"/>
  <c r="C75" i="20" l="1"/>
  <c r="Q132" i="20" l="1"/>
  <c r="H20" i="3"/>
  <c r="D33" i="29" l="1"/>
  <c r="D21" i="29"/>
  <c r="D37" i="29" s="1"/>
  <c r="D73" i="33" l="1"/>
  <c r="F73" i="33"/>
  <c r="D20" i="34"/>
  <c r="D45" i="34" s="1"/>
  <c r="F20" i="34"/>
  <c r="F45" i="34"/>
  <c r="F42" i="34"/>
  <c r="E25" i="34"/>
  <c r="F35" i="34"/>
  <c r="D35" i="34"/>
  <c r="F25" i="34"/>
  <c r="D25" i="34"/>
  <c r="F17" i="34"/>
  <c r="D17" i="34"/>
  <c r="D14" i="34"/>
  <c r="F14" i="34" l="1"/>
  <c r="C15" i="21" l="1"/>
  <c r="C17" i="21"/>
  <c r="C16" i="21"/>
  <c r="C12" i="21"/>
  <c r="C11" i="21"/>
  <c r="C10" i="21"/>
  <c r="C18" i="21" l="1"/>
  <c r="B11" i="18"/>
  <c r="Q146" i="20" l="1"/>
  <c r="D18" i="3" l="1"/>
  <c r="D18" i="29"/>
  <c r="C18" i="29"/>
  <c r="F18" i="29"/>
  <c r="C14" i="30"/>
  <c r="F15" i="36" l="1"/>
  <c r="D15" i="36"/>
  <c r="C15" i="36"/>
  <c r="C32" i="31" l="1"/>
  <c r="C22" i="31"/>
  <c r="C19" i="31"/>
  <c r="C34" i="31"/>
  <c r="C33" i="31"/>
  <c r="C35" i="31" s="1"/>
  <c r="C23" i="32"/>
  <c r="F14" i="32"/>
  <c r="D14" i="32"/>
  <c r="C9" i="32"/>
  <c r="C14" i="32" s="1"/>
  <c r="C63" i="33" l="1"/>
  <c r="C61" i="33"/>
  <c r="D60" i="33"/>
  <c r="F59" i="33"/>
  <c r="D59" i="33" s="1"/>
  <c r="D31" i="24" l="1"/>
  <c r="E31" i="24"/>
  <c r="F31" i="24"/>
  <c r="G31" i="24"/>
  <c r="H31" i="24"/>
  <c r="I31" i="24"/>
  <c r="J31" i="24"/>
  <c r="K31" i="24"/>
  <c r="L31" i="24"/>
  <c r="M31" i="24"/>
  <c r="N31" i="24"/>
  <c r="C31" i="24"/>
  <c r="B7" i="5" l="1"/>
  <c r="Q54" i="20" l="1"/>
  <c r="G12" i="3" l="1"/>
  <c r="F12" i="3" s="1"/>
  <c r="C33" i="29" l="1"/>
  <c r="F36" i="29"/>
  <c r="D36" i="29"/>
  <c r="C36" i="29"/>
  <c r="C37" i="29" l="1"/>
  <c r="C38" i="31"/>
  <c r="F35" i="31"/>
  <c r="F21" i="33" l="1"/>
  <c r="F19" i="33" l="1"/>
  <c r="F50" i="33"/>
  <c r="F58" i="33"/>
  <c r="F64" i="33"/>
  <c r="F81" i="33" s="1"/>
  <c r="D19" i="24"/>
  <c r="E19" i="24"/>
  <c r="F19" i="24"/>
  <c r="G19" i="24"/>
  <c r="H19" i="24"/>
  <c r="I19" i="24"/>
  <c r="J19" i="24"/>
  <c r="K19" i="24"/>
  <c r="L19" i="24"/>
  <c r="M19" i="24"/>
  <c r="C19" i="24"/>
  <c r="F13" i="37" l="1"/>
  <c r="F5" i="37"/>
  <c r="D36" i="24"/>
  <c r="E36" i="24"/>
  <c r="F36" i="24"/>
  <c r="G36" i="24"/>
  <c r="H36" i="24"/>
  <c r="I36" i="24"/>
  <c r="J36" i="24"/>
  <c r="K36" i="24"/>
  <c r="L36" i="24"/>
  <c r="M36" i="24"/>
  <c r="C36" i="24"/>
  <c r="C24" i="3"/>
  <c r="F33" i="29" l="1"/>
  <c r="F37" i="29" l="1"/>
  <c r="E37" i="29" s="1"/>
  <c r="C39" i="31" l="1"/>
  <c r="F39" i="31"/>
  <c r="C64" i="33"/>
  <c r="E64" i="33" s="1"/>
  <c r="C58" i="33"/>
  <c r="E58" i="33" s="1"/>
  <c r="C50" i="33"/>
  <c r="C21" i="33"/>
  <c r="E21" i="33" s="1"/>
  <c r="C19" i="33"/>
  <c r="E19" i="33" s="1"/>
  <c r="C81" i="33" l="1"/>
  <c r="E50" i="33"/>
  <c r="E13" i="37"/>
  <c r="D13" i="37"/>
  <c r="C13" i="37"/>
  <c r="E5" i="37"/>
  <c r="D5" i="37"/>
  <c r="C8" i="22"/>
  <c r="C6" i="22"/>
  <c r="B8" i="5" l="1"/>
  <c r="B6" i="5"/>
  <c r="H21" i="3" l="1"/>
  <c r="C8" i="3" l="1"/>
  <c r="B8" i="3" s="1"/>
  <c r="D19" i="30"/>
  <c r="D18" i="30"/>
  <c r="D35" i="31"/>
  <c r="C21" i="32" l="1"/>
  <c r="D38" i="31"/>
  <c r="C21" i="36" l="1"/>
  <c r="D20" i="24" l="1"/>
  <c r="E20" i="24"/>
  <c r="F20" i="24"/>
  <c r="G20" i="24"/>
  <c r="H20" i="24"/>
  <c r="I20" i="24"/>
  <c r="J20" i="24"/>
  <c r="K20" i="24"/>
  <c r="L20" i="24"/>
  <c r="M20" i="24"/>
  <c r="N20" i="24"/>
  <c r="K21" i="24" l="1"/>
  <c r="G21" i="24"/>
  <c r="J21" i="24"/>
  <c r="F21" i="24"/>
  <c r="M21" i="24"/>
  <c r="I21" i="24"/>
  <c r="E21" i="24"/>
  <c r="H21" i="24"/>
  <c r="L21" i="24"/>
  <c r="D21" i="24"/>
  <c r="C13" i="21"/>
  <c r="Q106" i="20"/>
  <c r="Q107" i="20"/>
  <c r="Q108" i="20"/>
  <c r="Q109" i="20"/>
  <c r="Q110" i="20"/>
  <c r="Q111" i="20"/>
  <c r="Q112" i="20"/>
  <c r="Q113" i="20"/>
  <c r="Q114" i="20"/>
  <c r="Q115" i="20"/>
  <c r="Q116" i="20"/>
  <c r="Q117" i="20"/>
  <c r="Q118" i="20"/>
  <c r="Q119" i="20"/>
  <c r="Q120" i="20"/>
  <c r="Q121" i="20"/>
  <c r="Q122" i="20"/>
  <c r="Q123" i="20"/>
  <c r="Q124" i="20"/>
  <c r="Q125" i="20"/>
  <c r="Q126" i="20"/>
  <c r="Q127" i="20"/>
  <c r="Q128" i="20"/>
  <c r="Q129" i="20"/>
  <c r="Q130" i="20"/>
  <c r="Q131" i="20"/>
  <c r="Q133" i="20"/>
  <c r="Q134" i="20"/>
  <c r="Q135" i="20"/>
  <c r="Q136" i="20"/>
  <c r="Q137" i="20"/>
  <c r="Q138" i="20"/>
  <c r="Q139" i="20"/>
  <c r="Q140" i="20"/>
  <c r="Q141" i="20"/>
  <c r="Q142" i="20"/>
  <c r="Q143" i="20"/>
  <c r="Q144" i="20"/>
  <c r="Q145" i="20"/>
  <c r="Q147" i="20"/>
  <c r="Q148" i="20"/>
  <c r="Q149" i="20"/>
  <c r="Q150" i="20"/>
  <c r="Q151" i="20"/>
  <c r="Q152" i="20"/>
  <c r="Q153" i="20"/>
  <c r="Q79" i="20"/>
  <c r="Q80" i="20"/>
  <c r="Q81" i="20"/>
  <c r="Q82" i="20"/>
  <c r="Q83" i="20"/>
  <c r="Q84" i="20"/>
  <c r="Q85" i="20"/>
  <c r="Q86" i="20"/>
  <c r="Q87" i="20"/>
  <c r="Q88" i="20"/>
  <c r="Q89" i="20"/>
  <c r="Q90" i="20"/>
  <c r="Q91" i="20"/>
  <c r="Q92" i="20"/>
  <c r="Q93" i="20"/>
  <c r="Q94" i="20"/>
  <c r="Q95" i="20"/>
  <c r="Q96" i="20"/>
  <c r="Q97" i="20"/>
  <c r="Q98" i="20"/>
  <c r="Q99" i="20"/>
  <c r="Q100" i="20"/>
  <c r="Q101" i="20"/>
  <c r="Q102" i="20"/>
  <c r="Q103" i="20"/>
  <c r="Q104" i="20"/>
  <c r="Q105" i="20"/>
  <c r="Q67" i="20" l="1"/>
  <c r="Q68" i="20"/>
  <c r="Q69" i="20"/>
  <c r="Q70" i="20"/>
  <c r="Q71" i="20"/>
  <c r="Q72" i="20"/>
  <c r="Q73" i="20"/>
  <c r="Q74" i="20"/>
  <c r="Q42" i="20"/>
  <c r="Q43" i="20"/>
  <c r="Q44" i="20"/>
  <c r="Q45" i="20"/>
  <c r="Q46" i="20"/>
  <c r="Q47" i="20"/>
  <c r="Q48" i="20"/>
  <c r="Q49" i="20"/>
  <c r="Q50" i="20"/>
  <c r="Q51" i="20"/>
  <c r="Q52" i="20"/>
  <c r="Q53" i="20"/>
  <c r="Q55" i="20"/>
  <c r="Q56" i="20"/>
  <c r="Q57" i="20"/>
  <c r="Q58" i="20"/>
  <c r="Q59" i="20"/>
  <c r="Q60" i="20"/>
  <c r="Q61" i="20"/>
  <c r="Q62" i="20"/>
  <c r="Q63" i="20"/>
  <c r="Q64" i="20"/>
  <c r="Q65" i="20"/>
  <c r="Q66" i="20"/>
  <c r="Q9" i="20"/>
  <c r="Q10" i="20"/>
  <c r="Q11" i="20"/>
  <c r="Q12" i="20"/>
  <c r="Q13" i="20"/>
  <c r="Q14" i="20"/>
  <c r="Q15" i="20"/>
  <c r="Q16" i="20"/>
  <c r="Q17" i="20"/>
  <c r="Q18" i="20"/>
  <c r="Q19" i="20"/>
  <c r="Q20" i="20"/>
  <c r="Q21" i="20"/>
  <c r="Q22" i="20"/>
  <c r="Q23" i="20"/>
  <c r="Q24" i="20"/>
  <c r="Q25" i="20"/>
  <c r="Q26" i="20"/>
  <c r="Q27" i="20"/>
  <c r="Q28" i="20"/>
  <c r="Q29" i="20"/>
  <c r="Q30" i="20"/>
  <c r="Q31" i="20"/>
  <c r="Q32" i="20"/>
  <c r="Q33" i="20"/>
  <c r="Q34" i="20"/>
  <c r="Q35" i="20"/>
  <c r="Q36" i="20"/>
  <c r="Q37" i="20"/>
  <c r="Q38" i="20"/>
  <c r="Q39" i="20"/>
  <c r="Q40" i="20"/>
  <c r="Q41" i="20"/>
  <c r="Q8" i="20"/>
  <c r="B9" i="5"/>
  <c r="B9" i="18" l="1"/>
  <c r="B8" i="18"/>
  <c r="B7" i="18"/>
  <c r="B6" i="18"/>
  <c r="B28" i="2"/>
  <c r="B23" i="2"/>
  <c r="B21" i="2"/>
  <c r="B20" i="2"/>
  <c r="B19" i="2"/>
  <c r="B18" i="2"/>
  <c r="B17" i="2"/>
  <c r="B16" i="2"/>
  <c r="B15" i="2"/>
  <c r="B14" i="2"/>
  <c r="B26" i="2"/>
  <c r="B12" i="2"/>
  <c r="B11" i="2"/>
  <c r="B10" i="2"/>
  <c r="B9" i="2"/>
  <c r="B7" i="2"/>
  <c r="G19" i="3"/>
  <c r="G21" i="3"/>
  <c r="G14" i="3"/>
  <c r="G15" i="3"/>
  <c r="H13" i="3"/>
  <c r="G11" i="3"/>
  <c r="H9" i="3"/>
  <c r="H8" i="3"/>
  <c r="B19" i="3"/>
  <c r="B24" i="3"/>
  <c r="C23" i="3"/>
  <c r="B23" i="3" s="1"/>
  <c r="C22" i="3"/>
  <c r="B22" i="3" s="1"/>
  <c r="C21" i="3"/>
  <c r="B21" i="3" s="1"/>
  <c r="C20" i="3"/>
  <c r="B20" i="3" s="1"/>
  <c r="C11" i="3"/>
  <c r="B12" i="18" l="1"/>
  <c r="C45" i="23"/>
  <c r="E36" i="29"/>
  <c r="E33" i="29" l="1"/>
  <c r="B24" i="2" l="1"/>
  <c r="C22" i="30"/>
  <c r="C24" i="30" l="1"/>
  <c r="H18" i="3" l="1"/>
  <c r="C23" i="36"/>
  <c r="F21" i="36"/>
  <c r="B22" i="2" l="1"/>
  <c r="D21" i="36"/>
  <c r="D23" i="36" l="1"/>
  <c r="F23" i="36"/>
  <c r="F21" i="32" l="1"/>
  <c r="F23" i="32" s="1"/>
  <c r="E23" i="32" s="1"/>
  <c r="D21" i="32"/>
  <c r="D23" i="32" s="1"/>
  <c r="E21" i="32" l="1"/>
  <c r="E39" i="31" l="1"/>
  <c r="C13" i="3"/>
  <c r="C26" i="3" s="1"/>
  <c r="B26" i="3" s="1"/>
  <c r="D39" i="31"/>
  <c r="G8" i="3" l="1"/>
  <c r="D64" i="33" l="1"/>
  <c r="B6" i="2"/>
  <c r="C9" i="3"/>
  <c r="B18" i="3"/>
  <c r="C34" i="23" s="1"/>
  <c r="G10" i="3"/>
  <c r="C17" i="3"/>
  <c r="B17" i="3" s="1"/>
  <c r="B27" i="2"/>
  <c r="B29" i="2" s="1"/>
  <c r="C10" i="3"/>
  <c r="D11" i="3"/>
  <c r="D16" i="3" s="1"/>
  <c r="H11" i="3"/>
  <c r="C16" i="3" l="1"/>
  <c r="D58" i="33"/>
  <c r="D50" i="33"/>
  <c r="D21" i="33"/>
  <c r="G9" i="3"/>
  <c r="D19" i="33"/>
  <c r="B15" i="24"/>
  <c r="C36" i="23"/>
  <c r="D81" i="33" l="1"/>
  <c r="B14" i="24"/>
  <c r="C37" i="23"/>
  <c r="D154" i="20" l="1"/>
  <c r="E154" i="20" l="1"/>
  <c r="K154" i="20"/>
  <c r="C20" i="24" l="1"/>
  <c r="C21" i="24" s="1"/>
  <c r="D37" i="24"/>
  <c r="E37" i="24"/>
  <c r="F37" i="24"/>
  <c r="G37" i="24"/>
  <c r="H37" i="24"/>
  <c r="I37" i="24"/>
  <c r="J37" i="24"/>
  <c r="K37" i="24"/>
  <c r="L37" i="24"/>
  <c r="M37" i="24"/>
  <c r="M38" i="24" s="1"/>
  <c r="N37" i="24"/>
  <c r="C37" i="24"/>
  <c r="D18" i="23"/>
  <c r="E18" i="23"/>
  <c r="B8" i="2" l="1"/>
  <c r="N154" i="20"/>
  <c r="O154" i="20"/>
  <c r="E75" i="20" l="1"/>
  <c r="F75" i="20"/>
  <c r="G75" i="20"/>
  <c r="I75" i="20"/>
  <c r="J75" i="20"/>
  <c r="K75" i="20"/>
  <c r="L75" i="20"/>
  <c r="M75" i="20"/>
  <c r="N75" i="20"/>
  <c r="O75" i="20"/>
  <c r="P75" i="20"/>
  <c r="C42" i="23"/>
  <c r="B14" i="3"/>
  <c r="F21" i="3"/>
  <c r="F20" i="3"/>
  <c r="F19" i="3"/>
  <c r="C48" i="23" s="1"/>
  <c r="F13" i="3"/>
  <c r="F11" i="3"/>
  <c r="B35" i="24" l="1"/>
  <c r="N35" i="24" s="1"/>
  <c r="N36" i="24" s="1"/>
  <c r="C57" i="23"/>
  <c r="B27" i="24"/>
  <c r="C25" i="23"/>
  <c r="C22" i="23"/>
  <c r="B28" i="24"/>
  <c r="B33" i="24"/>
  <c r="B16" i="24"/>
  <c r="C53" i="23"/>
  <c r="B34" i="24"/>
  <c r="B29" i="24"/>
  <c r="C23" i="23"/>
  <c r="H16" i="3"/>
  <c r="H25" i="3" s="1"/>
  <c r="H27" i="3" s="1"/>
  <c r="B11" i="3"/>
  <c r="C8" i="23" s="1"/>
  <c r="B12" i="3"/>
  <c r="B9" i="24" l="1"/>
  <c r="C10" i="23"/>
  <c r="B10" i="3"/>
  <c r="D25" i="3"/>
  <c r="D27" i="3" s="1"/>
  <c r="C14" i="23"/>
  <c r="B11" i="24"/>
  <c r="B13" i="24"/>
  <c r="B9" i="3"/>
  <c r="B12" i="24" l="1"/>
  <c r="C9" i="23"/>
  <c r="B10" i="24"/>
  <c r="C11" i="23"/>
  <c r="C46" i="23"/>
  <c r="H75" i="20" l="1"/>
  <c r="B25" i="2"/>
  <c r="F18" i="3"/>
  <c r="C47" i="23" l="1"/>
  <c r="C58" i="23" s="1"/>
  <c r="B32" i="24"/>
  <c r="F10" i="3" l="1"/>
  <c r="F8" i="3"/>
  <c r="F9" i="3"/>
  <c r="B25" i="24" l="1"/>
  <c r="C20" i="23"/>
  <c r="D75" i="20"/>
  <c r="C19" i="23"/>
  <c r="B24" i="24"/>
  <c r="C21" i="23"/>
  <c r="B26" i="24"/>
  <c r="D77" i="20" l="1"/>
  <c r="E156" i="20" s="1"/>
  <c r="Q156" i="20" s="1"/>
  <c r="Q75" i="20"/>
  <c r="C25" i="3"/>
  <c r="B13" i="3"/>
  <c r="B16" i="3" s="1"/>
  <c r="B25" i="3" s="1"/>
  <c r="B27" i="3" s="1"/>
  <c r="B18" i="24" l="1"/>
  <c r="N18" i="24" s="1"/>
  <c r="C61" i="23"/>
  <c r="C12" i="23"/>
  <c r="B17" i="24"/>
  <c r="B20" i="24" s="1"/>
  <c r="C27" i="3"/>
  <c r="J154" i="20"/>
  <c r="I154" i="20"/>
  <c r="M154" i="20"/>
  <c r="P154" i="20"/>
  <c r="N19" i="24" l="1"/>
  <c r="N21" i="24" s="1"/>
  <c r="B21" i="24"/>
  <c r="C18" i="23"/>
  <c r="C59" i="23" s="1"/>
  <c r="F154" i="20"/>
  <c r="L154" i="20"/>
  <c r="G154" i="20" l="1"/>
  <c r="F14" i="3"/>
  <c r="G16" i="3"/>
  <c r="G25" i="3" s="1"/>
  <c r="G26" i="3"/>
  <c r="F26" i="3" s="1"/>
  <c r="B37" i="24" s="1"/>
  <c r="F15" i="3"/>
  <c r="H154" i="20"/>
  <c r="Q154" i="20" l="1"/>
  <c r="E155" i="20"/>
  <c r="F16" i="3"/>
  <c r="B30" i="24"/>
  <c r="C24" i="23"/>
  <c r="B31" i="24"/>
  <c r="C27" i="23"/>
  <c r="G27" i="3"/>
  <c r="C31" i="23" l="1"/>
  <c r="F25" i="3"/>
  <c r="F27" i="3" s="1"/>
  <c r="B13" i="2"/>
  <c r="B30" i="2" l="1"/>
  <c r="C154" i="20" l="1"/>
  <c r="D76" i="20"/>
  <c r="C9" i="22"/>
  <c r="C10" i="22" s="1"/>
  <c r="Q155" i="20" l="1"/>
  <c r="Q76" i="20"/>
  <c r="B36" i="24" l="1"/>
  <c r="C38" i="24" l="1"/>
  <c r="B38" i="24"/>
  <c r="D38" i="24"/>
  <c r="E38" i="24"/>
  <c r="F38" i="24"/>
  <c r="G38" i="24"/>
  <c r="H38" i="24"/>
  <c r="J38" i="24"/>
  <c r="K38" i="24"/>
  <c r="L38" i="24"/>
  <c r="N38" i="24"/>
  <c r="C11" i="25"/>
  <c r="E31" i="23"/>
  <c r="E58" i="23"/>
  <c r="D31" i="23"/>
  <c r="D58" i="23"/>
  <c r="D60" i="23" s="1"/>
  <c r="E46" i="23"/>
  <c r="D46" i="23"/>
  <c r="E59" i="23" l="1"/>
  <c r="I38" i="24"/>
  <c r="D62" i="23"/>
  <c r="C60" i="23"/>
  <c r="C62" i="23" s="1"/>
  <c r="D59" i="23"/>
  <c r="D78" i="20"/>
  <c r="Q78" i="20" s="1"/>
  <c r="E157" i="20"/>
  <c r="E60" i="23"/>
  <c r="E62" i="23" s="1"/>
  <c r="Q157" i="20" l="1"/>
</calcChain>
</file>

<file path=xl/sharedStrings.xml><?xml version="1.0" encoding="utf-8"?>
<sst xmlns="http://schemas.openxmlformats.org/spreadsheetml/2006/main" count="1340" uniqueCount="701">
  <si>
    <t>Összesen</t>
  </si>
  <si>
    <t>Bevételek</t>
  </si>
  <si>
    <t>Kiadások</t>
  </si>
  <si>
    <t>Személyi juttatások</t>
  </si>
  <si>
    <t>Felhalmozási bevételek</t>
  </si>
  <si>
    <t>Dologi kiadások</t>
  </si>
  <si>
    <t>Általános tartalék</t>
  </si>
  <si>
    <t>Mindösszesen</t>
  </si>
  <si>
    <t>Megnevezés</t>
  </si>
  <si>
    <t>Tárgyévi működési kiadások</t>
  </si>
  <si>
    <t>eFt</t>
  </si>
  <si>
    <t>Cím</t>
  </si>
  <si>
    <t>Alcím</t>
  </si>
  <si>
    <t>Cím neve</t>
  </si>
  <si>
    <t>1.</t>
  </si>
  <si>
    <t>Közutak, hidak, alagutak üzemeltetése, fenntartása</t>
  </si>
  <si>
    <t>Óvodai intézményi étkeztetés</t>
  </si>
  <si>
    <t>Iskolai intézményi étkeztetés</t>
  </si>
  <si>
    <t xml:space="preserve">Közvilágítás </t>
  </si>
  <si>
    <t>Család- és nővédelmi egészségügyi gondozás</t>
  </si>
  <si>
    <t>Ifjúság-egészségügyi gondozás</t>
  </si>
  <si>
    <t>Lakásfenntartási támogatás normatív alapon</t>
  </si>
  <si>
    <t>Ápolási díj alanyi jogon</t>
  </si>
  <si>
    <t>Ápolási díj méltányossági alapon</t>
  </si>
  <si>
    <t>Rendszeres gyermekvédelmi pénzbeli ellátás</t>
  </si>
  <si>
    <t>Kiegészítő gyermekvédelmi támogatás</t>
  </si>
  <si>
    <t>Óvodáztatási támogatás</t>
  </si>
  <si>
    <t xml:space="preserve"> Mozgáskorlátozottak közlekedési támogatása</t>
  </si>
  <si>
    <t xml:space="preserve"> Egyéb önkormányzati eseti pénzbeli ellátások</t>
  </si>
  <si>
    <t xml:space="preserve"> Közgyógyellátás</t>
  </si>
  <si>
    <t xml:space="preserve"> Köztemetés</t>
  </si>
  <si>
    <t>Családsegítés</t>
  </si>
  <si>
    <t xml:space="preserve">Könyvtári szolgáltatások       </t>
  </si>
  <si>
    <t>Köztemető fenntartás és működtetés</t>
  </si>
  <si>
    <t>Sor- szám</t>
  </si>
  <si>
    <t>I. Kiadások és bevételek feladatonként: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</si>
  <si>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</si>
  <si>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</si>
  <si>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</si>
  <si>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</si>
  <si>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</si>
  <si>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</si>
  <si>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</si>
  <si>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</si>
  <si>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</si>
  <si>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</si>
  <si>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</si>
  <si>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</si>
  <si>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</si>
  <si>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</si>
  <si>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</si>
  <si>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</si>
  <si>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</si>
  <si>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</si>
  <si>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</si>
  <si>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</si>
  <si>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</si>
  <si>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</si>
  <si>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</si>
  <si>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</si>
  <si>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</si>
  <si>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</si>
  <si>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</si>
  <si>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</si>
  <si>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</si>
  <si>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</si>
  <si>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</si>
  <si>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</si>
  <si>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</si>
  <si>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</si>
  <si>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</si>
  <si>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</si>
  <si>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</si>
  <si>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</si>
  <si>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</si>
  <si>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</si>
  <si>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</si>
  <si>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</si>
  <si>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</si>
  <si>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</si>
  <si>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</si>
  <si>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</si>
  <si>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Összesen:</t>
  </si>
  <si>
    <t>Tartalékok</t>
  </si>
  <si>
    <t>Tartalék összesen:</t>
  </si>
  <si>
    <t>I. Működési bevételek és kiadások</t>
  </si>
  <si>
    <t>Ssz</t>
  </si>
  <si>
    <t xml:space="preserve">1. </t>
  </si>
  <si>
    <t xml:space="preserve">2. </t>
  </si>
  <si>
    <t xml:space="preserve">5. </t>
  </si>
  <si>
    <t xml:space="preserve">6. </t>
  </si>
  <si>
    <t>Továbbadási (lebonyolítási) célú működési bevétel</t>
  </si>
  <si>
    <t xml:space="preserve">8. </t>
  </si>
  <si>
    <t>Rövid lejáratú hitel</t>
  </si>
  <si>
    <t>Rövid lejáratú értékpapírok ért., kibocsátása</t>
  </si>
  <si>
    <t xml:space="preserve">10. </t>
  </si>
  <si>
    <t>Működési célú előző évi pénzmaradvány igénybevétele</t>
  </si>
  <si>
    <t>Működési célú bevételek összesen</t>
  </si>
  <si>
    <t xml:space="preserve">12. </t>
  </si>
  <si>
    <t>Munkaadókat terhelő járulékok</t>
  </si>
  <si>
    <t xml:space="preserve">14. </t>
  </si>
  <si>
    <t xml:space="preserve">Dologi kiad. és egyéb folyó kiad. </t>
  </si>
  <si>
    <t xml:space="preserve">17. </t>
  </si>
  <si>
    <t>Továbbadási (lebonyolítási) célú működési kiadás</t>
  </si>
  <si>
    <t>Ellátottak pénzbeli juttatása</t>
  </si>
  <si>
    <t xml:space="preserve">19. </t>
  </si>
  <si>
    <t>Működési c. kölcsönök nyújtása és törleszt.</t>
  </si>
  <si>
    <t xml:space="preserve"> 22. </t>
  </si>
  <si>
    <t>Rövid lejáratú értékpapírok bevált., vásárlása</t>
  </si>
  <si>
    <t xml:space="preserve">23. </t>
  </si>
  <si>
    <t>Működési célú kiadások összesen:</t>
  </si>
  <si>
    <t>II. Felhalmozási célú bevételek és kiadások</t>
  </si>
  <si>
    <t xml:space="preserve">Önkorm. felhalmozási és tőke jellegű bev. </t>
  </si>
  <si>
    <t>Önkormányzatok sajátos felhalmozási és tőke bevételei</t>
  </si>
  <si>
    <t>Felhalmozási célú pénzeszközátvétel áht.-n kívülről</t>
  </si>
  <si>
    <t>Támogatásértékű felhalmozási bevétel</t>
  </si>
  <si>
    <t>Továbbadási (lebonyolítási) célú felhalmozási bevétel</t>
  </si>
  <si>
    <t>Felhalmozási ÁFA visszatérülése</t>
  </si>
  <si>
    <t>Értékesített tárgyi eszk. és immateriális javak ÁFÁ-ja</t>
  </si>
  <si>
    <t>Felhalmozási célú kölcsönök visszatérülése, igénybevétele</t>
  </si>
  <si>
    <t>Hosszú lejáratú hitel</t>
  </si>
  <si>
    <t>Hosszú lejáratú értékpapírok kibocsátása</t>
  </si>
  <si>
    <t>Felhalmozási célú előző évi pénzmaradvány igénybevétele</t>
  </si>
  <si>
    <t>Felhalmozási célú bevételek összesen (25+ …+36)</t>
  </si>
  <si>
    <t>Felhalmozási kiadások (ÁFÁ-val)</t>
  </si>
  <si>
    <t>Felújítási kiadások (ÁFÁ-val)</t>
  </si>
  <si>
    <t>Értékesített tárgyi eszk., immat. javak utáni áfa befizetés</t>
  </si>
  <si>
    <t>Felhalmozási célú pénzeszközátadás áht.-n kívülre</t>
  </si>
  <si>
    <t>Támogatási célú pénzeszközátadás államháztartáson</t>
  </si>
  <si>
    <t>Továbbadási (lebonyoltási) célú felhalmozási kiadás</t>
  </si>
  <si>
    <t>Felhalmozási célú kölcsönök nyújtása és törlesztése</t>
  </si>
  <si>
    <t>Hosszú lejáratú hitel visszafizetése</t>
  </si>
  <si>
    <t>Hosszú lejáratú hitel kamata</t>
  </si>
  <si>
    <t>Hosszú lejáratú értékpapírok beváltása</t>
  </si>
  <si>
    <t>48.</t>
  </si>
  <si>
    <t>49.</t>
  </si>
  <si>
    <t>Felhalmozási célú kiadások összesen:</t>
  </si>
  <si>
    <t>50.</t>
  </si>
  <si>
    <t>Önkormányzat bevételei összesen:</t>
  </si>
  <si>
    <t>51.</t>
  </si>
  <si>
    <t>Önkormányzat kiadásai összesen:</t>
  </si>
  <si>
    <t>Előirányzat összesen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</si>
  <si>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</si>
  <si>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</si>
  <si>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</si>
  <si>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</si>
  <si>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</si>
  <si>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</si>
  <si>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</si>
  <si>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</si>
  <si>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</si>
  <si>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</si>
  <si>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</si>
  <si>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</si>
  <si>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Kiadások összesen</t>
  </si>
  <si>
    <t>jogcím</t>
  </si>
  <si>
    <t>Helyi adónál biztosított kedvezmények</t>
  </si>
  <si>
    <t>Bérbeadásnál nyújtott kedvezmény</t>
  </si>
  <si>
    <t>Egyéb nyújtott kedvezmény</t>
  </si>
  <si>
    <t xml:space="preserve">Bevételek összesen </t>
  </si>
  <si>
    <t>Visszanem térítendő lakás építási tám.</t>
  </si>
  <si>
    <t>Támog.</t>
  </si>
  <si>
    <t>Közhat.bev.</t>
  </si>
  <si>
    <t>átvett.pe.</t>
  </si>
  <si>
    <t>Működési bevételek</t>
  </si>
  <si>
    <t>Tám.c.felh. bev.</t>
  </si>
  <si>
    <t>Átv.pe. felhalm-ra</t>
  </si>
  <si>
    <t>Tám.kölcs. visszat.</t>
  </si>
  <si>
    <t>Műk.hitel</t>
  </si>
  <si>
    <t>Fejl.hitel</t>
  </si>
  <si>
    <t>Pénzforg.n.bev.</t>
  </si>
  <si>
    <t>Bevételek mindösszesen</t>
  </si>
  <si>
    <t>Személyi jutt.</t>
  </si>
  <si>
    <t>Járulé- kok</t>
  </si>
  <si>
    <t>Dologi kiad.</t>
  </si>
  <si>
    <t>Pénzeszk.átad.</t>
  </si>
  <si>
    <t>Tám.ért. kiad.</t>
  </si>
  <si>
    <t>Felújítás</t>
  </si>
  <si>
    <t>Beruhá-zás</t>
  </si>
  <si>
    <t>Felh.átad. pe.</t>
  </si>
  <si>
    <t>Felhalmozási kiadás</t>
  </si>
  <si>
    <t>Működési kiadás</t>
  </si>
  <si>
    <t>Tartalék</t>
  </si>
  <si>
    <t>Lét-szám</t>
  </si>
  <si>
    <t>Kiadások mindösszesen</t>
  </si>
  <si>
    <t>Intézmény finanszírozás</t>
  </si>
  <si>
    <t>Halmozódásmentes főösszeg</t>
  </si>
  <si>
    <t>Int. fin.</t>
  </si>
  <si>
    <t>Halmozódás mentes főösszeg</t>
  </si>
  <si>
    <t xml:space="preserve">Intézmény finanszírozás </t>
  </si>
  <si>
    <t>52.</t>
  </si>
  <si>
    <t>53.</t>
  </si>
  <si>
    <t>Személyi juttatások (K1)</t>
  </si>
  <si>
    <t>Munkaadót terh. járulékok és szoc. h. adó (K2)</t>
  </si>
  <si>
    <t>Dologi kiadások (K3)</t>
  </si>
  <si>
    <t>Ellátottak pénzbeli juttatásai (K4)</t>
  </si>
  <si>
    <t>Egyéb műk. c. támog. államházt. belülre (K506)</t>
  </si>
  <si>
    <t>Tartalékok (K512)</t>
  </si>
  <si>
    <t>Beruházások (K6)</t>
  </si>
  <si>
    <t>Központi, irányító szervi kiadások folyósítása (K915)</t>
  </si>
  <si>
    <t>Egyéb műk. c. tám. bev. államh.-on belülről (B16)</t>
  </si>
  <si>
    <t>Közhatalmi bevételek (B3)</t>
  </si>
  <si>
    <t>Működési bevételek (B4)</t>
  </si>
  <si>
    <t>Felhalmozási bevételek (B5)</t>
  </si>
  <si>
    <t>Felhalm. c. átvett pénzeszközök (B7)</t>
  </si>
  <si>
    <t>Maradvány igénybevétele (B813) önkormányzat</t>
  </si>
  <si>
    <t>Maradvány igénybevétele (B813) óvoda</t>
  </si>
  <si>
    <t>Központi, irányítószervi támogatás (B816)</t>
  </si>
  <si>
    <t>Műk.tám.</t>
  </si>
  <si>
    <t>Műk.bev.</t>
  </si>
  <si>
    <t>Felh.bev.</t>
  </si>
  <si>
    <t>Hitel</t>
  </si>
  <si>
    <t xml:space="preserve">Ellátottak p. jutt. </t>
  </si>
  <si>
    <t>Szolgáltatások ellenértéke</t>
  </si>
  <si>
    <t>Közhatalmi bevételek</t>
  </si>
  <si>
    <t>Beruházások</t>
  </si>
  <si>
    <t>Beruházások összesen</t>
  </si>
  <si>
    <t>Felújítások</t>
  </si>
  <si>
    <t xml:space="preserve">Céltartalék </t>
  </si>
  <si>
    <t>Fejlesztési célú támogatások áh.-on belülről</t>
  </si>
  <si>
    <t>Működési célú pénzeszközátvétel államháztartáson b.</t>
  </si>
  <si>
    <t>Műk. célú. pénzeszk.átadás áht.-n kívülre</t>
  </si>
  <si>
    <t>Műk. célú. pénzeszk.átadás áht.-n belülre</t>
  </si>
  <si>
    <t>Önkormányzatok működési támogatása</t>
  </si>
  <si>
    <t xml:space="preserve">Felhalmozási bevételek </t>
  </si>
  <si>
    <t xml:space="preserve">Felhalm. c. átvett pénzeszközök </t>
  </si>
  <si>
    <t xml:space="preserve">Központi, irányítószervi támogatás </t>
  </si>
  <si>
    <t>Egyéb műk. c. tám. bev. államh.-on belülről</t>
  </si>
  <si>
    <t xml:space="preserve">Maradvány igénybevétele </t>
  </si>
  <si>
    <t xml:space="preserve">Személyi juttatások </t>
  </si>
  <si>
    <t xml:space="preserve">Munkaadót terh. járulékok </t>
  </si>
  <si>
    <t>Ellátottak pénzbeli juttatásai</t>
  </si>
  <si>
    <t xml:space="preserve">Egyéb műk. c. támog. államházt. belülre </t>
  </si>
  <si>
    <t xml:space="preserve">Egyéb műk. c. támog. államházt.kívülre </t>
  </si>
  <si>
    <t>Központi, irányító szervi kiadások folyósítása</t>
  </si>
  <si>
    <t xml:space="preserve">Felújítások </t>
  </si>
  <si>
    <t xml:space="preserve">Tartalékok </t>
  </si>
  <si>
    <t>Piliscsév Község Önkormányzata</t>
  </si>
  <si>
    <t>Fogorvosi alapellátás</t>
  </si>
  <si>
    <t xml:space="preserve">Helyi rendszeres lakásfenntartási támogatás </t>
  </si>
  <si>
    <t>Helyi eseti lakásfenntartási támogatás</t>
  </si>
  <si>
    <t>Önkormányzatok által nyújtott lakástámogatás</t>
  </si>
  <si>
    <t>Civil szervezetek működési támogatása</t>
  </si>
  <si>
    <t>Civil szervezetek program- és egyéb támogatása</t>
  </si>
  <si>
    <t>Nemzeti és etnikai kisebbségek közösségi, kulturális tevékenységének támogatása</t>
  </si>
  <si>
    <t>Sportlétesítmények működtetése és fejlesztése</t>
  </si>
  <si>
    <t>Versenysport-tevékenység és támogatása</t>
  </si>
  <si>
    <t>Iskolai, diáksport-tevékenység és támogatása</t>
  </si>
  <si>
    <t>Piliscsévi Közös Önkormányzati Hivatal</t>
  </si>
  <si>
    <t>Európai parlamenti képviselőválasztásokhoz kapcsolódó tevékenységek</t>
  </si>
  <si>
    <t>Kálmánfi Béla Művelődési Ház és Könyvtár</t>
  </si>
  <si>
    <t>Könyvtári állomány gyarapítása, nyilvántartása</t>
  </si>
  <si>
    <t>Könyvtári állományfeltárása, megőrzése, védelme</t>
  </si>
  <si>
    <t>Maradvány igénybevétele (B813) közös hivatal</t>
  </si>
  <si>
    <t>Belföldi finanszírozás kiadásai (K91)</t>
  </si>
  <si>
    <t>Sajátos nevelési igényű gyermekek óvodai nevelése, ellátása</t>
  </si>
  <si>
    <t xml:space="preserve">Piliscsév Község Önkormányzata </t>
  </si>
  <si>
    <t>Céltartalék összesen:</t>
  </si>
  <si>
    <t>Műk. c. támog. államh.-on belülről</t>
  </si>
  <si>
    <t>Belföldi finanszírozás kiadásai</t>
  </si>
  <si>
    <t>Működési célú tám. államh.-on belülről</t>
  </si>
  <si>
    <t>Felújítások összesen</t>
  </si>
  <si>
    <t>összesen</t>
  </si>
  <si>
    <t>kötelező feladat</t>
  </si>
  <si>
    <t>önként vállalt feladat</t>
  </si>
  <si>
    <t>Önkormányzatok működési támogatása (B11)</t>
  </si>
  <si>
    <t>Felújítások (K7)</t>
  </si>
  <si>
    <t>Műk.c.támogatások államh.-on belülről(B6)</t>
  </si>
  <si>
    <t>Maradvány igénybevétele (B813)művelődési ház</t>
  </si>
  <si>
    <t>Az önkormányzati vagyonnal való gazdálkodással kapcsolatos feladatok</t>
  </si>
  <si>
    <t>Önkormányzatok és önkormányzati hivatalok jogalkotó és általános igazgatási tevékenysége</t>
  </si>
  <si>
    <t>Kiemelt állami és önkormányzati rendezvények</t>
  </si>
  <si>
    <t>Város-, községgazdálkodási egyéb szolgáltatások</t>
  </si>
  <si>
    <t>Önkormányzatok elszámolásai a központi költségvetéssel</t>
  </si>
  <si>
    <t>Óvodai nevelés, ellátás működtetési feladatai</t>
  </si>
  <si>
    <t>Köznevelési intézmény 5-8. évfolyamán tanulók nevelésével, oktatásával összefüggő működtetési feladatok</t>
  </si>
  <si>
    <t>Idős, demens betegek nappali ellátása</t>
  </si>
  <si>
    <t>Munkanélküli aktív korúak ellátásai</t>
  </si>
  <si>
    <t>Egyéb szociális pénzbeli és természetbeni ellátások, támogatások</t>
  </si>
  <si>
    <t>Elhunyt személyek hátramaradottainak pénzbeli ellátásai</t>
  </si>
  <si>
    <t>Gyermekvédelmi pénzbeli és természetbeni ellátások</t>
  </si>
  <si>
    <t>Start-munka program - Téli közfoglalkoztatás</t>
  </si>
  <si>
    <t>Hosszabb időtartamú közfoglalkoztatás</t>
  </si>
  <si>
    <t>Országos közfoglalkoztatási program</t>
  </si>
  <si>
    <t>Országygűlési, önkormányzati és európai parlamenti képviselőválasztásokhoz kapcsolódó tevékenységek</t>
  </si>
  <si>
    <t>Országos és helyi népszavazással kapcsolatos tevékenységek</t>
  </si>
  <si>
    <t>Átfogó tervezési és statisztikai szolgáltatások</t>
  </si>
  <si>
    <t>Támogatási célú finanszírozási műveletek</t>
  </si>
  <si>
    <t>Közművelődés-hagyományos közösségi kulturális értékek gondozása</t>
  </si>
  <si>
    <t>Lakásfenntartással, lakhatással öszefüggő ellátások</t>
  </si>
  <si>
    <t>Óvodai nevelés, ellátás szakmai feladatai</t>
  </si>
  <si>
    <t>Nemzetiségi óvodai nevelés, ellátás szakmai feladatai</t>
  </si>
  <si>
    <t>Az önkormányzati vagyonnal való gazdálkodással kapcs.felad.</t>
  </si>
  <si>
    <t>Kormányzati funkció</t>
  </si>
  <si>
    <t>Közművelődés-hagyományos közösségi kult. értékek gondozása</t>
  </si>
  <si>
    <t>Egyéb szociális pénzbeli és természetbeni ellátások, tám.</t>
  </si>
  <si>
    <t xml:space="preserve">3. </t>
  </si>
  <si>
    <t xml:space="preserve">4. </t>
  </si>
  <si>
    <t>Felhalmozási kiadások összesen</t>
  </si>
  <si>
    <t xml:space="preserve">Közhatalmi bevételek </t>
  </si>
  <si>
    <t xml:space="preserve">Önkormányzatok működési támogatása </t>
  </si>
  <si>
    <t>Központi, irányítószervi támogatás</t>
  </si>
  <si>
    <t>Települési támogatások</t>
  </si>
  <si>
    <t>Elköt. pénzmaradv. terhére (Önkormányzat)</t>
  </si>
  <si>
    <t>Helyi önkormányzatok működésének általános támogatása</t>
  </si>
  <si>
    <t>Települési önkormányzatok egyes köznevelési feladatainak támogatása</t>
  </si>
  <si>
    <t>Települési önkormányzatok szociális, gyermekjóléti és gyermekétkeztetési feladatainak támogatása</t>
  </si>
  <si>
    <t>Települési önkormányzatok kulturális feladatainak támogatása</t>
  </si>
  <si>
    <t>Egyéb működési célú támogatások bevételei államháztartáson belülről</t>
  </si>
  <si>
    <t>Magánszemélyek kommunális adója</t>
  </si>
  <si>
    <t>Állandó jelleggel végzett iparűzési tevékenység után fizetett helyi adó</t>
  </si>
  <si>
    <t>Tartózkodás után fizetett idegenforgalmi adó</t>
  </si>
  <si>
    <t>Szabálysértési pénz- és helyszíni bírság és a közlekedési szabályszegések után kiszabott közigazgatási bírság helyi önkormányzatot megillető része</t>
  </si>
  <si>
    <t>Közvetített szolgáltatások ellenértéke</t>
  </si>
  <si>
    <t>Tulajdonosi bevételek</t>
  </si>
  <si>
    <t>Ellátási díjak</t>
  </si>
  <si>
    <t>Kiszámlázott általános forgalmi adó</t>
  </si>
  <si>
    <t>Általános forgalmi adó visszatérítése</t>
  </si>
  <si>
    <t>Kamatbevételek</t>
  </si>
  <si>
    <t>Művelődési Ház működési bevételei</t>
  </si>
  <si>
    <t>Ft</t>
  </si>
  <si>
    <t>Bölcsődei ellátás</t>
  </si>
  <si>
    <t>Piliscsévi "Aranykapu" Óvoda-bölcsőde</t>
  </si>
  <si>
    <t>Köztemetés [Szoctv. 48.§]</t>
  </si>
  <si>
    <t>Települési támogatás ([Szoctv. 45.§)</t>
  </si>
  <si>
    <t>Szociális juttatások mindösszesen</t>
  </si>
  <si>
    <t>Tisztítómű felújítása</t>
  </si>
  <si>
    <t>Gyermekétkeztetés bölcsödében, fogyatékosok nappali intézményében</t>
  </si>
  <si>
    <t>Közművelődés - közösségi és társadalmi részvétel fejlesztése</t>
  </si>
  <si>
    <t>Helyi, térségi közösségi tér biztosítása, működtetése</t>
  </si>
  <si>
    <t>Intézményen kívüli gyermekétkeztetés</t>
  </si>
  <si>
    <t>adatok: Ft-ban</t>
  </si>
  <si>
    <t>Bevételek kormányati funkciók (COFOG) szerinti bontásban</t>
  </si>
  <si>
    <t>Főkönyvi szám</t>
  </si>
  <si>
    <t>Főkönyvi szám neve</t>
  </si>
  <si>
    <t>Eredeti előirányzat</t>
  </si>
  <si>
    <t>%</t>
  </si>
  <si>
    <t>0916071</t>
  </si>
  <si>
    <t>Egyéb működési célú támogatások bevételei államháztartáson belülről-helyi önkormányzatok és költségvetési szerveik</t>
  </si>
  <si>
    <t>09161</t>
  </si>
  <si>
    <t>0925031</t>
  </si>
  <si>
    <t>Egyéb felhalmozási célú támogatások bevételei államháztartáson belülről-fejezeti kezelésű előirányzatok EU-s programok és azok hazai társfinanszírozása</t>
  </si>
  <si>
    <t>094022</t>
  </si>
  <si>
    <t>094031</t>
  </si>
  <si>
    <t>094041</t>
  </si>
  <si>
    <t>094071</t>
  </si>
  <si>
    <t>094082</t>
  </si>
  <si>
    <t>094111</t>
  </si>
  <si>
    <t>Kiadások visszatérítései</t>
  </si>
  <si>
    <t>095211</t>
  </si>
  <si>
    <t>Ingatlan értékesítés</t>
  </si>
  <si>
    <t>09641</t>
  </si>
  <si>
    <t>Működési célú visszatérítendő támogatások, kölcsönök visszatérülése államháztartáson kívülről</t>
  </si>
  <si>
    <t>09741</t>
  </si>
  <si>
    <t>091111</t>
  </si>
  <si>
    <t>091121</t>
  </si>
  <si>
    <t>091131</t>
  </si>
  <si>
    <t>091141</t>
  </si>
  <si>
    <t>091151</t>
  </si>
  <si>
    <t>091161</t>
  </si>
  <si>
    <t>098141</t>
  </si>
  <si>
    <t>018030 - Támogatási célú finanszírozási műveletek</t>
  </si>
  <si>
    <t>Működési célú költségvetési támogatások és kiegészítő támogatások</t>
  </si>
  <si>
    <t>0981311</t>
  </si>
  <si>
    <t>Előző év költségvetési maradványának igénybevétele</t>
  </si>
  <si>
    <t>094061</t>
  </si>
  <si>
    <t>09251</t>
  </si>
  <si>
    <t>Fejezeti kezelésű EI-tól EU-s programok és azok hazai társfinanszírozása miatt felhalmozási célú támogatások bevételei (Identitás pályázat)</t>
  </si>
  <si>
    <t>094051</t>
  </si>
  <si>
    <t>093432</t>
  </si>
  <si>
    <t>09351071</t>
  </si>
  <si>
    <t>0936172</t>
  </si>
  <si>
    <t>Késedelmi és önellenőrzési pótlék</t>
  </si>
  <si>
    <t>0941142</t>
  </si>
  <si>
    <t>1 és 2 forintos érmék forgalomból történő kivonása miatti kerekítési különbözet</t>
  </si>
  <si>
    <t>05110111</t>
  </si>
  <si>
    <t>0511091</t>
  </si>
  <si>
    <t>Közlekedési költségtérítés</t>
  </si>
  <si>
    <t>Szociális támogatások</t>
  </si>
  <si>
    <t>051211</t>
  </si>
  <si>
    <t>Választott tisztségviselők juttatásai</t>
  </si>
  <si>
    <t>051221</t>
  </si>
  <si>
    <t>Munkavégzésre irányuló egyéb jogviszonyban nem saját foglalkoztatottnak fizetett juttatások</t>
  </si>
  <si>
    <t>05211</t>
  </si>
  <si>
    <t>Szociális hozzájárulási adó</t>
  </si>
  <si>
    <t>05261</t>
  </si>
  <si>
    <t>Más járulék fizetési kötelezettség</t>
  </si>
  <si>
    <t>053111</t>
  </si>
  <si>
    <t>053121</t>
  </si>
  <si>
    <t>Üzemeltetési anyagok beszerzése</t>
  </si>
  <si>
    <t>0532111</t>
  </si>
  <si>
    <t>0532211</t>
  </si>
  <si>
    <t>Telefon, telefax, telex, mobíl díj</t>
  </si>
  <si>
    <t>0533111</t>
  </si>
  <si>
    <t>0533121</t>
  </si>
  <si>
    <t>053311</t>
  </si>
  <si>
    <t>053331</t>
  </si>
  <si>
    <t>Bérleti és lízing díjak</t>
  </si>
  <si>
    <t>053341</t>
  </si>
  <si>
    <t>Karbantartási, kisjavítási szolgáltatások</t>
  </si>
  <si>
    <t>053361</t>
  </si>
  <si>
    <t>Szakmai tevékenységet segítő szolgáltatások</t>
  </si>
  <si>
    <t>053371</t>
  </si>
  <si>
    <t>Egyéb szolgáltatások</t>
  </si>
  <si>
    <t>053511</t>
  </si>
  <si>
    <t>Működési célú előzetesen felszámított általános forgalmi adó</t>
  </si>
  <si>
    <t>053521</t>
  </si>
  <si>
    <t>Fizetendő általános forgalmi adó</t>
  </si>
  <si>
    <t>053531</t>
  </si>
  <si>
    <t>Kamatkiadások</t>
  </si>
  <si>
    <t>053551</t>
  </si>
  <si>
    <t>Egyéb dologi kiadások</t>
  </si>
  <si>
    <t>0550211</t>
  </si>
  <si>
    <t>A helyi önkormányzatok előző évi elszámolásából származó kiadások</t>
  </si>
  <si>
    <t>05506071</t>
  </si>
  <si>
    <t>Egyéb működési célú támogatások államháztartáson belülre-helyi önkormányzatok és költségvetési szerveik</t>
  </si>
  <si>
    <t>055121</t>
  </si>
  <si>
    <t>055131</t>
  </si>
  <si>
    <t>Likvidtartalék</t>
  </si>
  <si>
    <t>05612</t>
  </si>
  <si>
    <t>Immateriális javak beszerzése, létesítése</t>
  </si>
  <si>
    <t>05631</t>
  </si>
  <si>
    <t>Informatikai eszközök beszerzése, létesítése</t>
  </si>
  <si>
    <t>05641</t>
  </si>
  <si>
    <t>Egyéb tárgyi eszközök beszerzése, létesítése</t>
  </si>
  <si>
    <t>05671</t>
  </si>
  <si>
    <t>05711</t>
  </si>
  <si>
    <t>Ingatlanok felújítása</t>
  </si>
  <si>
    <t>05741</t>
  </si>
  <si>
    <t>0533131</t>
  </si>
  <si>
    <t>0512361</t>
  </si>
  <si>
    <t>Reprezentáció, üzleti ajándék</t>
  </si>
  <si>
    <t>053321</t>
  </si>
  <si>
    <t>Vásárolt élelmezés</t>
  </si>
  <si>
    <t>053411</t>
  </si>
  <si>
    <t>Kiküldetések kiadásai</t>
  </si>
  <si>
    <t>059141</t>
  </si>
  <si>
    <t>Államháztartáson belüli megelőlegezések visszafizetése</t>
  </si>
  <si>
    <t>059151</t>
  </si>
  <si>
    <t>Központi, irányító szervi támogatás folyósítása</t>
  </si>
  <si>
    <t>0511131</t>
  </si>
  <si>
    <t>Foglalkoztatottak egyéb személyi juttatásai</t>
  </si>
  <si>
    <t>05731</t>
  </si>
  <si>
    <t>Egyéb tárgyi eszközök felújítása</t>
  </si>
  <si>
    <t>0511101</t>
  </si>
  <si>
    <t>Egyéb költségtérítések</t>
  </si>
  <si>
    <t>0531111</t>
  </si>
  <si>
    <t>Szakmai anyagok beszerzése</t>
  </si>
  <si>
    <t>0534111</t>
  </si>
  <si>
    <t>Foglalkoztatottak kiküldetései</t>
  </si>
  <si>
    <t>05831</t>
  </si>
  <si>
    <t>Központi költségvetési szervnek felhalmozási célú visszatérítendő támogatás, kölcsön törlesztés kiadásai</t>
  </si>
  <si>
    <t>Köztisztviselők,közalkalmazottak bére</t>
  </si>
  <si>
    <t>0511041</t>
  </si>
  <si>
    <t>Készenléti, ügyeleti, helyettesítési díj, túlóra</t>
  </si>
  <si>
    <t>0511071</t>
  </si>
  <si>
    <t>053211</t>
  </si>
  <si>
    <t>055061</t>
  </si>
  <si>
    <t>05421</t>
  </si>
  <si>
    <t>Bevételek - COFOG: 018030</t>
  </si>
  <si>
    <t>Eredeti EI</t>
  </si>
  <si>
    <t>098161</t>
  </si>
  <si>
    <t>Központi, irányító szervi támogatás</t>
  </si>
  <si>
    <t>-ebből állami normatív támogatás</t>
  </si>
  <si>
    <t>-ebből fenntartói támogatás (Piliscsév)</t>
  </si>
  <si>
    <t>Bevételek - COFOG: 011130</t>
  </si>
  <si>
    <t>Egyéb működési célú támogatások bevételei államháztartáson belülről (Leányvár)</t>
  </si>
  <si>
    <t>0940821</t>
  </si>
  <si>
    <t>Egyéb kapott (járó) kamatok és kamatjellegű bevételek</t>
  </si>
  <si>
    <t>09411</t>
  </si>
  <si>
    <t xml:space="preserve">Egyéb működési bevételek </t>
  </si>
  <si>
    <t>Bevételek összesen:</t>
  </si>
  <si>
    <t>0511031</t>
  </si>
  <si>
    <t>Készenléti, ügyeleti, helyettesítési díj, túlóra, túlszolgálat</t>
  </si>
  <si>
    <t>0511061</t>
  </si>
  <si>
    <t>Jubileumi jutalom</t>
  </si>
  <si>
    <t>Béren kívüli juttatások</t>
  </si>
  <si>
    <t>0511121</t>
  </si>
  <si>
    <t>Informatikai szolgáltatások igénybevétele</t>
  </si>
  <si>
    <t xml:space="preserve">Egyéb kommunikációs szolgáltatások </t>
  </si>
  <si>
    <t>Munkaadót terhelő járulékok</t>
  </si>
  <si>
    <t>-ebből fenntartói támogatás (Piliscsév Község Önk.)</t>
  </si>
  <si>
    <t>Egyéb tárgyi eszközök beszerzése</t>
  </si>
  <si>
    <t>Beruházási célú, előzetesen felszámított általános forgalmi adó</t>
  </si>
  <si>
    <t>091140 - Óvodai nevelés, ellátás működtetési feladatai</t>
  </si>
  <si>
    <t xml:space="preserve">Egyéb működési célú támogatások bevételei államháztartáson belülről </t>
  </si>
  <si>
    <t>Szennyvíz gyűjtése, tisztítása, elhelyezése</t>
  </si>
  <si>
    <t>Áht-on belüli megelőlegezés (B814)</t>
  </si>
  <si>
    <t>I. Bevételek feladatonként:</t>
  </si>
  <si>
    <t>Közművelődés- közösségi és társadalmi részvétel fejlesztése</t>
  </si>
  <si>
    <t>Óvodai, bölcsődei intézményi étkeztetés</t>
  </si>
  <si>
    <t>adatok: forintban</t>
  </si>
  <si>
    <t>Költségek visszatérítései</t>
  </si>
  <si>
    <t>Közös Hivatal működési bevételei</t>
  </si>
  <si>
    <t>Óvoda és Bölcsőde működési bevételei</t>
  </si>
  <si>
    <t>Működési célú átvett pénzeszközök</t>
  </si>
  <si>
    <t>Közös Hivatal működési célú támogatás bevételei Áht-on belülről</t>
  </si>
  <si>
    <t>Ingatlan értékesítés bevételei</t>
  </si>
  <si>
    <t>Felhalm.c. kölcsön visszatérülése, visszatérítendő támogatások</t>
  </si>
  <si>
    <t>Tér-Háló településrendezési terv</t>
  </si>
  <si>
    <t>Informatikai eszközök beszerzése</t>
  </si>
  <si>
    <t>Beruházási célú előzetesen felszámított áfa:</t>
  </si>
  <si>
    <t>Eszközbeszerzés (Óvoda)</t>
  </si>
  <si>
    <t>Felújítási célú előzetesen felszámított áfa</t>
  </si>
  <si>
    <t>EU-s támog. Identitás pály.</t>
  </si>
  <si>
    <t>Felhalm-i c. visszatérítendő támog.</t>
  </si>
  <si>
    <t>Bevételek összesen</t>
  </si>
  <si>
    <t>I/2.számú melléklet</t>
  </si>
  <si>
    <t>Változás</t>
  </si>
  <si>
    <t>0911   Önkormányzatok működési támogatása</t>
  </si>
  <si>
    <t>0916   Egyéb működési célú támogatások bevételei ÁH-on belülről</t>
  </si>
  <si>
    <t>092131</t>
  </si>
  <si>
    <t>Felhalmozási célú önkormányzati támogatások teljesítése (Visszmajor pályázaton elnyert összeg)</t>
  </si>
  <si>
    <t>0925   Felhalmozási célú önkormányzati támogatások</t>
  </si>
  <si>
    <t>09355011</t>
  </si>
  <si>
    <t>093   Közhatalmi bevételek</t>
  </si>
  <si>
    <t>094   Működési bevételek</t>
  </si>
  <si>
    <t>095221</t>
  </si>
  <si>
    <t>Földterületek eladása</t>
  </si>
  <si>
    <t>Felhalm.c. kölcsön visszatérülése</t>
  </si>
  <si>
    <t>097533</t>
  </si>
  <si>
    <t>Egyéb felhalmozási célú átvett pénzeszközök-háztartások</t>
  </si>
  <si>
    <t>0952 Felhalmozási bevételek</t>
  </si>
  <si>
    <t>Államháztartáson belüli megelőlegezések teljesítése</t>
  </si>
  <si>
    <t>I/3. számú melléklet</t>
  </si>
  <si>
    <t>Gyógyszer</t>
  </si>
  <si>
    <t>0531121</t>
  </si>
  <si>
    <t>Könyv, folyóirat</t>
  </si>
  <si>
    <t>0531141</t>
  </si>
  <si>
    <t>Informatikai eszközök</t>
  </si>
  <si>
    <t>0531211</t>
  </si>
  <si>
    <t>Élelmiszer</t>
  </si>
  <si>
    <t>0531221</t>
  </si>
  <si>
    <t>Irodaszer, nyomtatvány</t>
  </si>
  <si>
    <t>0531231</t>
  </si>
  <si>
    <t>Hajtó és kenőanyag</t>
  </si>
  <si>
    <t>0531241</t>
  </si>
  <si>
    <t>Munka és védőruha</t>
  </si>
  <si>
    <t>0531251</t>
  </si>
  <si>
    <t>Nyomtatást segítő anyagok</t>
  </si>
  <si>
    <t>0531261</t>
  </si>
  <si>
    <t>Amelyek nem számolhatóak el szakmai anyagnak</t>
  </si>
  <si>
    <t>Közüzemidíjak</t>
  </si>
  <si>
    <t>ebből: villamos energia</t>
  </si>
  <si>
    <t>ebből: gázdíj</t>
  </si>
  <si>
    <t>ebből: víz- és csatornadíj</t>
  </si>
  <si>
    <t>053351</t>
  </si>
  <si>
    <t>Közvetített szolgáltatások Áht-on kívülre</t>
  </si>
  <si>
    <t>Műk-i célú előzetesen felszámított áfa</t>
  </si>
  <si>
    <t>Egyéb pénzbeni és természetbeni gyermekvédelmi ell.</t>
  </si>
  <si>
    <t>05471</t>
  </si>
  <si>
    <t>Intézményi ellátottak pénzbeli juttatásai</t>
  </si>
  <si>
    <t>0548</t>
  </si>
  <si>
    <t>054831</t>
  </si>
  <si>
    <t>Egyéb, Önkormányzat rendeletében megállapított juttatás</t>
  </si>
  <si>
    <t>054851</t>
  </si>
  <si>
    <t>Települési támogatás [Szoctv. 45.§]</t>
  </si>
  <si>
    <t>054861</t>
  </si>
  <si>
    <t>Temetési segély [Szoctv. 46. §]</t>
  </si>
  <si>
    <t>054871</t>
  </si>
  <si>
    <t>Köztemetés (Szoc.tv. 48.§)</t>
  </si>
  <si>
    <t>Szociális juttatások</t>
  </si>
  <si>
    <t>Egyéb működési célú támogatások ÁH-on belülre</t>
  </si>
  <si>
    <t>055081</t>
  </si>
  <si>
    <t>Működési célú visszatérítendő támogatások, kölcsönök nyújtása államháztartáson kívülre</t>
  </si>
  <si>
    <t>Egyéb működési célú támogatások ÁH-on kívülre</t>
  </si>
  <si>
    <t>Átadott pénzeszközök</t>
  </si>
  <si>
    <t>05621</t>
  </si>
  <si>
    <t>Ingatlanok beszerzése, létesítése</t>
  </si>
  <si>
    <t>Beruházási célú előzetesen felszámított áfa</t>
  </si>
  <si>
    <t>Fejlesztések</t>
  </si>
  <si>
    <t>Tartalékok (általános)</t>
  </si>
  <si>
    <t>Tartalékok (elköt.pénzm..terh.)</t>
  </si>
  <si>
    <t>Reprezentáció</t>
  </si>
  <si>
    <t>053221</t>
  </si>
  <si>
    <t>082092 - Közművelődés - hagyományos közösségi kulturális értékek gondozása</t>
  </si>
  <si>
    <t>051121</t>
  </si>
  <si>
    <t xml:space="preserve">Közüzemi díjak </t>
  </si>
  <si>
    <t>Karbantartás, kisjavítás szolgáltatások</t>
  </si>
  <si>
    <t>Beruházások, fejlesztések</t>
  </si>
  <si>
    <t>Ellenőrzés</t>
  </si>
  <si>
    <t xml:space="preserve">Céljuttatás, projektrprémium </t>
  </si>
  <si>
    <t>Egyéb szakmai szolgáltatások</t>
  </si>
  <si>
    <t>Településfejlesztési projektek és támogatásuk</t>
  </si>
  <si>
    <t>Gyermekétkeztetés köznevelési intézményben</t>
  </si>
  <si>
    <t>Gyermekek bölcsődében és mini bölcsődében történő ellátása</t>
  </si>
  <si>
    <t>Önkormányzatok funkcióira nem sorolható bevételei államháztartáson kívülről</t>
  </si>
  <si>
    <t>Felhalmozási célú önkormányzati tám. (B2)</t>
  </si>
  <si>
    <t>Tárgyévi működési bevételek</t>
  </si>
  <si>
    <t xml:space="preserve">EU-s programok és hazai társfin. </t>
  </si>
  <si>
    <t>Felhalmozási célú önkormányzati támogatások bevételei</t>
  </si>
  <si>
    <t>Egyéb, az önkormányzat rendeletében megállapított juttatás</t>
  </si>
  <si>
    <t>Gyermekétkeztetés bölcsődében, fogyatékosok nappali int-ben</t>
  </si>
  <si>
    <t>Egyéb önkormányzati eseti pénzbeli ellátások</t>
  </si>
  <si>
    <t>Közgyógyellátás</t>
  </si>
  <si>
    <t>Köztemetés</t>
  </si>
  <si>
    <t>Önkormányzatok funkcióira nem sorolható bev. Áht-on kívüről</t>
  </si>
  <si>
    <t>Gyermekétkeztetés bölcsődében, fogy. nappali int-ben</t>
  </si>
  <si>
    <t>Család- és gyermekjóléti szolgáltatások</t>
  </si>
  <si>
    <t>adatok: ezer Ft-ban</t>
  </si>
  <si>
    <t>051231</t>
  </si>
  <si>
    <t>Munkavégzésre irányuló egyéb jogviszonyban nem saját foglalkoztatott</t>
  </si>
  <si>
    <t>Egyéb külső személyi juttatások</t>
  </si>
  <si>
    <t>Biztosítók által fizetett kártérítés</t>
  </si>
  <si>
    <t>Beruházási kiadások</t>
  </si>
  <si>
    <t>Tárgyi eszköz beszerzés</t>
  </si>
  <si>
    <t>Beruházási áfa kiadásai</t>
  </si>
  <si>
    <t>Egyéb műk. c. támog. államházt.kívülre (K512)</t>
  </si>
  <si>
    <t>2021. évi várható bevételek havi forgalma</t>
  </si>
  <si>
    <t>Címrend</t>
  </si>
  <si>
    <t>Pénzforgalmi mérleg kiemelt előirányzat- és előirányzat-csoportonként</t>
  </si>
  <si>
    <t>Önkormányzat működési bevétele, adóbevétele, felhalmozási, működési célú átvett pénzeszközei</t>
  </si>
  <si>
    <t>Önkormányzat működési- és feladatalapú támogatásai</t>
  </si>
  <si>
    <t>Önkormányzat beruházási- és felújítási kiadásielőirányzatai</t>
  </si>
  <si>
    <t>Tartalékok részletezése</t>
  </si>
  <si>
    <t>Önkormányzat előirányzat felhasználási terve</t>
  </si>
  <si>
    <t>Önkormányzat közvetett támogatásai</t>
  </si>
  <si>
    <t>Átlagos statisztikai létszám</t>
  </si>
  <si>
    <t>Saját bevétel</t>
  </si>
  <si>
    <t>1.1.</t>
  </si>
  <si>
    <t>Helyi adókból származó bevétel</t>
  </si>
  <si>
    <t>1.2.</t>
  </si>
  <si>
    <t>Az önkormányzati vagyon és az önkormányzatot megillető vagyoni értékű jog érétkesítéséből és hasznosításából származó bevétel</t>
  </si>
  <si>
    <t>1.3.</t>
  </si>
  <si>
    <t>Osztalék, koncessziós díj és a hozambevétel</t>
  </si>
  <si>
    <t>1.4.</t>
  </si>
  <si>
    <t>Tárgyi eszköz és az immateriális jószág, részvény részesedés, vállalat értékesítéséből vagy privatizációból származó bevétel</t>
  </si>
  <si>
    <t>1.5.</t>
  </si>
  <si>
    <t>Bírság-, pótlék- és díjbevétel</t>
  </si>
  <si>
    <t>1.6.</t>
  </si>
  <si>
    <t>Kezességvállalással kapcsolatos megtérülés</t>
  </si>
  <si>
    <t>Hitelfelvételi korlát</t>
  </si>
  <si>
    <t>Adósságot keletkeztető ügyletekből eredő fizetési kötelezettségek</t>
  </si>
  <si>
    <t>3.1.</t>
  </si>
  <si>
    <t>Hitelekből eredő aktuális tőketartozás</t>
  </si>
  <si>
    <t>3.2.</t>
  </si>
  <si>
    <t>Értékpapír kibocsátásból eredő fizetési kötelezettség</t>
  </si>
  <si>
    <t>3.3.</t>
  </si>
  <si>
    <t>Váltó kibocsátásból eredő kötelezettség</t>
  </si>
  <si>
    <t>3.4.</t>
  </si>
  <si>
    <t>Pénzügyi lízing szerződésben kikötött hátralevő tőkerész</t>
  </si>
  <si>
    <t>3.5.</t>
  </si>
  <si>
    <t>Visszavásárlási kötelezettségek</t>
  </si>
  <si>
    <t>3.6.</t>
  </si>
  <si>
    <t>Éven túli halasztott fizetés, részletfizetés</t>
  </si>
  <si>
    <t>3.7.</t>
  </si>
  <si>
    <t>Fedezeti betét összege</t>
  </si>
  <si>
    <t xml:space="preserve">Az adósságot keletkeztető ügyletekből és kezességvállalásból fennálló kötelezettségek kimutatása  </t>
  </si>
  <si>
    <t>Intézmény megnevezése</t>
  </si>
  <si>
    <t>Létszám</t>
  </si>
  <si>
    <t>2 fő (teljes munkaidős)</t>
  </si>
  <si>
    <t xml:space="preserve">Önkormányzat kiemelt előirányzat- és előirányzat csoportonkénti, illetve kormányzati funkciónkénti kiadás és  bevételeit </t>
  </si>
  <si>
    <t>Önkormányzat költségvetési, működési és felhalmozási mérlege</t>
  </si>
  <si>
    <t>Készenléti, ügyeleti, helyettesítési díj, túlóra, túlszolgálat teljesítése</t>
  </si>
  <si>
    <t>Eszközbeszerzés (Művház.)</t>
  </si>
  <si>
    <t>Piliscsévi "Aranykapu" Óvoda-Bölcsőde</t>
  </si>
  <si>
    <t>Egyéb működési célú támogatások államháztartáson belülre</t>
  </si>
  <si>
    <t>Céljuttatás</t>
  </si>
  <si>
    <t>Egyéb külső személyi juttatás</t>
  </si>
  <si>
    <t>Szakmai tevékenységet segítő szolgáltatás</t>
  </si>
  <si>
    <t>Gyermekek napközbeni ellátása</t>
  </si>
  <si>
    <t>2023. évi várható kiadások havi forgalma</t>
  </si>
  <si>
    <t>Mozgáskorlátozottak közlekedési támogatása</t>
  </si>
  <si>
    <t>1. melléklet az 8/2023.(V.24.) önkormányzati rendelethez</t>
  </si>
  <si>
    <t>2023. évi I. sz előirányzat módosítás</t>
  </si>
  <si>
    <t>I. sz módosítás</t>
  </si>
  <si>
    <t>Jutalom</t>
  </si>
  <si>
    <t>Egyéb, nem intézményi ellátások [Szoctv. 45. § alapján]</t>
  </si>
  <si>
    <t>-ebből állami normatív támogatás Leányvár</t>
  </si>
  <si>
    <t>-ebből állami normatív támogatás Piliscsév</t>
  </si>
  <si>
    <t>-ebből 2023. évi bérkiegészíté</t>
  </si>
  <si>
    <t>0511021</t>
  </si>
  <si>
    <t>Normatív jutalmak</t>
  </si>
  <si>
    <t>-ebből 2023. évi bérkiegészítés</t>
  </si>
  <si>
    <t>-ebből 2023. évi bérintézkedés</t>
  </si>
  <si>
    <t>2. melléklet az 8/2023. (V.24.) önkormányzati rendelethez</t>
  </si>
  <si>
    <t>3. melléklet az 8/2023.(V.24.) önkormányzati rendelethez</t>
  </si>
  <si>
    <t>Elszámolásból származó bevételek - 2022. évi pótigénylés</t>
  </si>
  <si>
    <t>Előző évi elszámolásból származó bevétel</t>
  </si>
  <si>
    <t>5. melléklet az 8/2023.(V.24.) önkormányzati rendelethez</t>
  </si>
  <si>
    <t>6. melléklet az 8/2023.(V.24.) önkormányzati rendelethez</t>
  </si>
  <si>
    <t>7. melléklet az 8/2023.(V.24.) önkormányzati rendelethez</t>
  </si>
  <si>
    <t>Ingatlan felújítások</t>
  </si>
  <si>
    <t>8. melléklet az 8/2023.(V.24.) önkormányzati rendelethez</t>
  </si>
  <si>
    <t>9. melléklet az 8/2023.(V.24.) önkormányzati rendelethez</t>
  </si>
  <si>
    <t>10. melléklet az 8/2023.(V.24.) önkormányzati rendelethez</t>
  </si>
  <si>
    <t>11. melléklet az 8/2023. (V.24.) önkormányzati rendelethez</t>
  </si>
  <si>
    <t>12. melléklet az 8/2023. (V.24.) önkormányzati rendelethez</t>
  </si>
  <si>
    <t>13. melléklet az 8/2023.(V.24.) önkormányzati rendelethez</t>
  </si>
  <si>
    <t>4. melléklet az 8/2023.(V.24.) önkormányzati rendelethez</t>
  </si>
  <si>
    <t>2023. évi II. sz előirányzat módosítás</t>
  </si>
  <si>
    <t>II. sz módosítás</t>
  </si>
  <si>
    <t>Egyéb civil, vagy más nonprofit szervezetnek egyéb működési célú támogatások kiadásai</t>
  </si>
  <si>
    <t>-ebből 2023. évi kiegészítő támogatás</t>
  </si>
  <si>
    <t>05861</t>
  </si>
  <si>
    <t>Felhalmozási célú visszatérítendő támogatások</t>
  </si>
  <si>
    <t>visszatérítendő tám. (K8)</t>
  </si>
  <si>
    <t>2 fő közfoglalkoztatott (teljes munkaidős)</t>
  </si>
  <si>
    <t>4 fő (teljes munkaidős)</t>
  </si>
  <si>
    <t>15 fő (teljes munkaidős)</t>
  </si>
  <si>
    <t>13 fő (teljes munkaidős)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</si>
</sst>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F_t_-;\-* #,##0.00\ _F_t_-;_-* &quot;-&quot;??\ _F_t_-;_-@_-"/>
    <numFmt numFmtId="165" formatCode="_-* #,##0\ _F_t_-;\-* #,##0\ _F_t_-;_-* &quot;-&quot;??\ _F_t_-;_-@_-"/>
    <numFmt numFmtId="166" formatCode="_-* #,##0.00,_F_t_-;\-* #,##0.00,_F_t_-;_-* \-??\ _F_t_-;_-@_-"/>
  </numFmts>
  <fonts count="92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4"/>
      <name val="Bookman Old Style"/>
      <family val="1"/>
    </font>
    <font>
      <sz val="12"/>
      <name val="Bookman Old Style"/>
      <family val="1"/>
    </font>
    <font>
      <sz val="11"/>
      <name val="Bookman Old Style"/>
      <family val="1"/>
    </font>
    <font>
      <sz val="10"/>
      <name val="Bookman Old Style"/>
      <family val="1"/>
    </font>
    <font>
      <b/>
      <sz val="11"/>
      <name val="Bookman Old Style"/>
      <family val="1"/>
    </font>
    <font>
      <b/>
      <sz val="12"/>
      <name val="Bookman Old Style"/>
      <family val="1"/>
    </font>
    <font>
      <b/>
      <sz val="10"/>
      <name val="Arial CE"/>
      <charset val="238"/>
    </font>
    <font>
      <sz val="8"/>
      <name val="Arial CE"/>
      <charset val="238"/>
    </font>
    <font>
      <b/>
      <sz val="12"/>
      <name val="Bookman Old Style"/>
      <family val="1"/>
      <charset val="238"/>
    </font>
    <font>
      <b/>
      <sz val="11"/>
      <name val="Arial"/>
      <family val="2"/>
      <charset val="238"/>
    </font>
    <font>
      <sz val="12"/>
      <name val="Bookman Old Style"/>
      <family val="1"/>
      <charset val="238"/>
    </font>
    <font>
      <b/>
      <sz val="12"/>
      <name val="Arial CE"/>
      <charset val="238"/>
    </font>
    <font>
      <sz val="12"/>
      <name val="Times New Roman"/>
      <family val="1"/>
      <charset val="238"/>
    </font>
    <font>
      <b/>
      <sz val="14"/>
      <name val="Bookman Old Style"/>
      <family val="1"/>
      <charset val="238"/>
    </font>
    <font>
      <sz val="10"/>
      <name val="Bookman Old Style"/>
      <family val="1"/>
      <charset val="238"/>
    </font>
    <font>
      <sz val="10"/>
      <name val="Arial"/>
      <family val="2"/>
      <charset val="238"/>
    </font>
    <font>
      <b/>
      <sz val="11"/>
      <name val="Arial"/>
      <family val="2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  <charset val="238"/>
    </font>
    <font>
      <b/>
      <sz val="11"/>
      <name val="Bookman Old Style"/>
      <family val="1"/>
      <charset val="238"/>
    </font>
    <font>
      <sz val="11"/>
      <name val="Arial CE"/>
      <charset val="238"/>
    </font>
    <font>
      <i/>
      <sz val="11"/>
      <name val="Bookman Old Style"/>
      <family val="1"/>
      <charset val="238"/>
    </font>
    <font>
      <sz val="11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9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 CE"/>
      <charset val="238"/>
    </font>
    <font>
      <sz val="9"/>
      <name val="Arial CE"/>
      <charset val="238"/>
    </font>
    <font>
      <b/>
      <sz val="11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9"/>
      <name val="Times New Roman"/>
      <family val="1"/>
      <charset val="238"/>
    </font>
    <font>
      <b/>
      <sz val="9"/>
      <name val="Arial CE"/>
      <charset val="238"/>
    </font>
    <font>
      <b/>
      <i/>
      <sz val="10"/>
      <name val="Arial CE"/>
      <charset val="238"/>
    </font>
    <font>
      <sz val="7"/>
      <name val="Arial CE"/>
      <charset val="238"/>
    </font>
    <font>
      <sz val="8"/>
      <name val="Bookman Old Style"/>
      <family val="1"/>
    </font>
    <font>
      <sz val="10"/>
      <name val="MS Sans Serif"/>
      <family val="2"/>
      <charset val="238"/>
    </font>
    <font>
      <b/>
      <sz val="12"/>
      <name val="Times New Roman"/>
      <family val="1"/>
      <charset val="238"/>
    </font>
    <font>
      <b/>
      <sz val="8"/>
      <name val="Bookman Old Style"/>
      <family val="1"/>
      <charset val="238"/>
    </font>
    <font>
      <b/>
      <sz val="9"/>
      <name val="Bookman Old Style"/>
      <family val="1"/>
      <charset val="238"/>
    </font>
    <font>
      <sz val="9"/>
      <name val="Bookman Old Style"/>
      <family val="1"/>
    </font>
    <font>
      <sz val="9"/>
      <name val="Bookman Old Style"/>
      <family val="1"/>
      <charset val="238"/>
    </font>
    <font>
      <b/>
      <sz val="9"/>
      <name val="Bookman Old Style"/>
      <family val="1"/>
    </font>
    <font>
      <b/>
      <i/>
      <sz val="9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family val="2"/>
      <charset val="238"/>
    </font>
    <font>
      <i/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sz val="7"/>
      <name val="Verdana"/>
      <family val="2"/>
      <charset val="238"/>
    </font>
    <font>
      <sz val="10"/>
      <color rgb="FFFF0000"/>
      <name val="Arial"/>
      <family val="2"/>
      <charset val="1"/>
    </font>
    <font>
      <b/>
      <sz val="7"/>
      <name val="Verdana"/>
      <family val="2"/>
      <charset val="238"/>
    </font>
    <font>
      <i/>
      <sz val="7"/>
      <name val="Verdana"/>
      <family val="2"/>
      <charset val="238"/>
    </font>
    <font>
      <i/>
      <sz val="9"/>
      <name val="Times New Roman"/>
      <family val="1"/>
      <charset val="238"/>
    </font>
    <font>
      <sz val="7"/>
      <color indexed="8"/>
      <name val="Verdana"/>
      <family val="2"/>
      <charset val="238"/>
    </font>
    <font>
      <b/>
      <sz val="10"/>
      <name val="Verdana"/>
      <family val="2"/>
      <charset val="238"/>
    </font>
    <font>
      <b/>
      <sz val="8"/>
      <name val="Verdana"/>
      <family val="2"/>
      <charset val="238"/>
    </font>
    <font>
      <i/>
      <sz val="11"/>
      <name val="Arial"/>
      <family val="2"/>
      <charset val="238"/>
    </font>
    <font>
      <i/>
      <sz val="10"/>
      <name val="Arial CE"/>
      <charset val="238"/>
    </font>
    <font>
      <sz val="12"/>
      <color rgb="FF333333"/>
      <name val="Times New Roman"/>
      <family val="1"/>
      <charset val="238"/>
    </font>
    <font>
      <sz val="9"/>
      <name val="Times New Roman"/>
      <family val="1"/>
      <charset val="1"/>
    </font>
    <font>
      <sz val="9"/>
      <color rgb="FF333333"/>
      <name val="Times New Roman"/>
      <family val="1"/>
      <charset val="238"/>
    </font>
    <font>
      <b/>
      <i/>
      <sz val="9"/>
      <name val="Times New Roman"/>
      <family val="1"/>
      <charset val="1"/>
    </font>
    <font>
      <b/>
      <sz val="10"/>
      <name val="Arial"/>
      <family val="2"/>
      <charset val="1"/>
    </font>
    <font>
      <b/>
      <i/>
      <sz val="12"/>
      <name val="Arial"/>
      <family val="2"/>
      <charset val="238"/>
    </font>
    <font>
      <i/>
      <sz val="8"/>
      <name val="Arial"/>
      <family val="2"/>
      <charset val="238"/>
    </font>
    <font>
      <i/>
      <sz val="8"/>
      <name val="Times New Roman"/>
      <family val="1"/>
      <charset val="1"/>
    </font>
    <font>
      <i/>
      <sz val="8"/>
      <name val="Arial"/>
      <family val="2"/>
      <charset val="1"/>
    </font>
    <font>
      <sz val="8"/>
      <name val="Arial"/>
      <family val="2"/>
      <charset val="1"/>
    </font>
    <font>
      <sz val="9"/>
      <color indexed="8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b/>
      <i/>
      <sz val="8"/>
      <name val="Verdana"/>
      <family val="2"/>
      <charset val="238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rgb="FFFF0000"/>
      <name val="Arial CE"/>
      <charset val="238"/>
    </font>
    <font>
      <sz val="9"/>
      <color rgb="FFFF0000"/>
      <name val="Times New Roman"/>
      <family val="1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rgb="FFF8CBAD"/>
      </patternFill>
    </fill>
    <fill>
      <patternFill patternType="solid">
        <fgColor rgb="FFFAC090"/>
        <bgColor rgb="FFFFCC99"/>
      </patternFill>
    </fill>
    <fill>
      <patternFill patternType="solid">
        <fgColor rgb="FFFFF2CC"/>
        <bgColor rgb="FFFFFFCC"/>
      </patternFill>
    </fill>
    <fill>
      <patternFill patternType="solid">
        <fgColor indexed="43"/>
        <bgColor indexed="64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63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63"/>
      </patternFill>
    </fill>
    <fill>
      <patternFill patternType="solid">
        <fgColor theme="4" tint="0.39997558519241921"/>
        <bgColor indexed="64"/>
      </patternFill>
    </fill>
  </fills>
  <borders count="1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9" fillId="0" borderId="0"/>
    <xf numFmtId="9" fontId="1" fillId="0" borderId="0" applyFont="0" applyFill="0" applyBorder="0" applyAlignment="0" applyProtection="0"/>
    <xf numFmtId="166" fontId="2" fillId="0" borderId="0"/>
    <xf numFmtId="0" fontId="50" fillId="0" borderId="0"/>
  </cellStyleXfs>
  <cellXfs count="1047">
    <xf numFmtId="0" fontId="0" fillId="0" borderId="0" xfId="0"/>
    <xf numFmtId="0" fontId="0" fillId="0" borderId="0" xfId="0" applyAlignment="1">
      <alignment horizontal="right"/>
    </xf>
    <xf numFmtId="3" fontId="0" fillId="0" borderId="0" xfId="0" applyNumberFormat="1"/>
    <xf numFmtId="3" fontId="5" fillId="0" borderId="0" xfId="0" applyNumberFormat="1" applyFont="1" applyAlignment="1">
      <alignment horizontal="right"/>
    </xf>
    <xf numFmtId="0" fontId="10" fillId="0" borderId="0" xfId="0" applyFont="1"/>
    <xf numFmtId="0" fontId="20" fillId="0" borderId="0" xfId="0" applyFont="1" applyAlignment="1">
      <alignment vertical="top" wrapText="1"/>
    </xf>
    <xf numFmtId="0" fontId="26" fillId="0" borderId="13" xfId="0" applyFont="1" applyBorder="1"/>
    <xf numFmtId="0" fontId="28" fillId="0" borderId="9" xfId="0" applyFont="1" applyBorder="1"/>
    <xf numFmtId="0" fontId="13" fillId="0" borderId="0" xfId="0" applyFont="1" applyAlignment="1">
      <alignment vertical="top" wrapText="1"/>
    </xf>
    <xf numFmtId="0" fontId="12" fillId="0" borderId="0" xfId="0" applyFont="1"/>
    <xf numFmtId="0" fontId="9" fillId="0" borderId="0" xfId="0" applyFont="1"/>
    <xf numFmtId="0" fontId="15" fillId="0" borderId="0" xfId="0" applyFont="1"/>
    <xf numFmtId="3" fontId="26" fillId="0" borderId="8" xfId="0" applyNumberFormat="1" applyFont="1" applyBorder="1" applyAlignment="1">
      <alignment horizontal="right"/>
    </xf>
    <xf numFmtId="0" fontId="26" fillId="0" borderId="9" xfId="0" applyFont="1" applyBorder="1"/>
    <xf numFmtId="0" fontId="26" fillId="0" borderId="10" xfId="0" applyFont="1" applyBorder="1" applyAlignment="1">
      <alignment horizontal="center"/>
    </xf>
    <xf numFmtId="0" fontId="26" fillId="0" borderId="7" xfId="0" applyFont="1" applyBorder="1"/>
    <xf numFmtId="3" fontId="26" fillId="0" borderId="10" xfId="0" applyNumberFormat="1" applyFont="1" applyBorder="1"/>
    <xf numFmtId="3" fontId="26" fillId="0" borderId="17" xfId="0" applyNumberFormat="1" applyFont="1" applyBorder="1"/>
    <xf numFmtId="0" fontId="27" fillId="0" borderId="0" xfId="0" applyFont="1"/>
    <xf numFmtId="0" fontId="29" fillId="0" borderId="4" xfId="0" applyFont="1" applyBorder="1" applyAlignment="1">
      <alignment horizontal="center" wrapText="1"/>
    </xf>
    <xf numFmtId="0" fontId="29" fillId="0" borderId="4" xfId="0" applyFont="1" applyBorder="1" applyAlignment="1">
      <alignment horizontal="justify" wrapText="1"/>
    </xf>
    <xf numFmtId="3" fontId="29" fillId="0" borderId="4" xfId="0" applyNumberFormat="1" applyFont="1" applyBorder="1" applyAlignment="1">
      <alignment horizontal="right" wrapText="1"/>
    </xf>
    <xf numFmtId="0" fontId="29" fillId="0" borderId="18" xfId="0" applyFont="1" applyBorder="1" applyAlignment="1">
      <alignment horizontal="center" wrapText="1"/>
    </xf>
    <xf numFmtId="0" fontId="29" fillId="0" borderId="18" xfId="0" applyFont="1" applyBorder="1" applyAlignment="1">
      <alignment horizontal="justify" wrapText="1"/>
    </xf>
    <xf numFmtId="3" fontId="29" fillId="0" borderId="18" xfId="0" applyNumberFormat="1" applyFont="1" applyBorder="1" applyAlignment="1">
      <alignment horizontal="right" wrapText="1"/>
    </xf>
    <xf numFmtId="3" fontId="29" fillId="0" borderId="4" xfId="0" applyNumberFormat="1" applyFont="1" applyBorder="1" applyAlignment="1">
      <alignment horizontal="justify" wrapText="1"/>
    </xf>
    <xf numFmtId="0" fontId="19" fillId="0" borderId="13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0" borderId="22" xfId="0" applyFont="1" applyBorder="1"/>
    <xf numFmtId="0" fontId="19" fillId="0" borderId="23" xfId="0" applyFont="1" applyBorder="1" applyAlignment="1">
      <alignment horizontal="right"/>
    </xf>
    <xf numFmtId="0" fontId="19" fillId="0" borderId="9" xfId="0" applyFont="1" applyBorder="1"/>
    <xf numFmtId="0" fontId="19" fillId="0" borderId="10" xfId="0" applyFont="1" applyBorder="1" applyAlignment="1">
      <alignment horizontal="right"/>
    </xf>
    <xf numFmtId="0" fontId="37" fillId="0" borderId="9" xfId="0" applyFont="1" applyBorder="1"/>
    <xf numFmtId="0" fontId="37" fillId="0" borderId="10" xfId="0" applyFont="1" applyBorder="1"/>
    <xf numFmtId="0" fontId="19" fillId="0" borderId="14" xfId="0" applyFont="1" applyBorder="1"/>
    <xf numFmtId="0" fontId="19" fillId="0" borderId="11" xfId="0" applyFont="1" applyBorder="1"/>
    <xf numFmtId="0" fontId="3" fillId="0" borderId="0" xfId="0" applyFont="1"/>
    <xf numFmtId="0" fontId="3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5" fillId="0" borderId="0" xfId="0" applyFont="1" applyAlignment="1">
      <alignment vertical="top" wrapText="1"/>
    </xf>
    <xf numFmtId="0" fontId="41" fillId="0" borderId="0" xfId="0" applyFont="1"/>
    <xf numFmtId="0" fontId="25" fillId="0" borderId="6" xfId="0" applyFont="1" applyBorder="1" applyAlignment="1">
      <alignment horizontal="center"/>
    </xf>
    <xf numFmtId="0" fontId="16" fillId="0" borderId="3" xfId="0" applyFont="1" applyBorder="1" applyAlignment="1">
      <alignment horizontal="center" vertical="top" wrapText="1"/>
    </xf>
    <xf numFmtId="0" fontId="25" fillId="0" borderId="33" xfId="0" applyFont="1" applyBorder="1" applyAlignment="1">
      <alignment horizontal="center"/>
    </xf>
    <xf numFmtId="0" fontId="10" fillId="0" borderId="25" xfId="0" applyFont="1" applyBorder="1"/>
    <xf numFmtId="0" fontId="36" fillId="2" borderId="30" xfId="0" applyFont="1" applyFill="1" applyBorder="1" applyAlignment="1">
      <alignment wrapText="1"/>
    </xf>
    <xf numFmtId="0" fontId="43" fillId="0" borderId="12" xfId="0" applyFont="1" applyBorder="1"/>
    <xf numFmtId="3" fontId="30" fillId="0" borderId="18" xfId="0" applyNumberFormat="1" applyFont="1" applyBorder="1" applyAlignment="1">
      <alignment horizontal="right" wrapText="1"/>
    </xf>
    <xf numFmtId="0" fontId="30" fillId="0" borderId="18" xfId="0" applyFont="1" applyBorder="1" applyAlignment="1">
      <alignment horizontal="center" wrapText="1"/>
    </xf>
    <xf numFmtId="0" fontId="30" fillId="0" borderId="25" xfId="0" applyFont="1" applyBorder="1" applyAlignment="1">
      <alignment horizontal="center" wrapText="1"/>
    </xf>
    <xf numFmtId="0" fontId="46" fillId="0" borderId="20" xfId="0" applyFont="1" applyBorder="1"/>
    <xf numFmtId="3" fontId="12" fillId="0" borderId="0" xfId="0" applyNumberFormat="1" applyFont="1"/>
    <xf numFmtId="3" fontId="43" fillId="0" borderId="25" xfId="0" applyNumberFormat="1" applyFont="1" applyBorder="1"/>
    <xf numFmtId="0" fontId="49" fillId="0" borderId="26" xfId="0" applyFont="1" applyBorder="1"/>
    <xf numFmtId="0" fontId="49" fillId="0" borderId="2" xfId="0" applyFont="1" applyBorder="1"/>
    <xf numFmtId="0" fontId="49" fillId="0" borderId="27" xfId="0" applyFont="1" applyBorder="1"/>
    <xf numFmtId="0" fontId="20" fillId="0" borderId="0" xfId="0" applyFont="1" applyAlignment="1">
      <alignment horizontal="center" vertical="top" wrapText="1"/>
    </xf>
    <xf numFmtId="49" fontId="0" fillId="0" borderId="0" xfId="0" applyNumberFormat="1"/>
    <xf numFmtId="3" fontId="4" fillId="0" borderId="0" xfId="0" applyNumberFormat="1" applyFont="1" applyAlignment="1">
      <alignment horizontal="center" vertical="center"/>
    </xf>
    <xf numFmtId="0" fontId="54" fillId="0" borderId="3" xfId="0" applyFont="1" applyBorder="1"/>
    <xf numFmtId="3" fontId="55" fillId="0" borderId="4" xfId="0" applyNumberFormat="1" applyFont="1" applyBorder="1"/>
    <xf numFmtId="3" fontId="53" fillId="0" borderId="5" xfId="0" applyNumberFormat="1" applyFont="1" applyBorder="1" applyAlignment="1">
      <alignment horizontal="right"/>
    </xf>
    <xf numFmtId="0" fontId="54" fillId="0" borderId="28" xfId="0" applyFont="1" applyBorder="1"/>
    <xf numFmtId="3" fontId="54" fillId="0" borderId="18" xfId="0" applyNumberFormat="1" applyFont="1" applyBorder="1"/>
    <xf numFmtId="3" fontId="55" fillId="0" borderId="18" xfId="0" applyNumberFormat="1" applyFont="1" applyBorder="1"/>
    <xf numFmtId="3" fontId="53" fillId="0" borderId="5" xfId="0" applyNumberFormat="1" applyFont="1" applyBorder="1"/>
    <xf numFmtId="0" fontId="25" fillId="3" borderId="10" xfId="0" applyFont="1" applyFill="1" applyBorder="1"/>
    <xf numFmtId="0" fontId="25" fillId="0" borderId="24" xfId="0" applyFont="1" applyBorder="1" applyAlignment="1">
      <alignment horizontal="center"/>
    </xf>
    <xf numFmtId="0" fontId="25" fillId="3" borderId="38" xfId="0" applyFont="1" applyFill="1" applyBorder="1"/>
    <xf numFmtId="0" fontId="25" fillId="3" borderId="11" xfId="0" applyFont="1" applyFill="1" applyBorder="1"/>
    <xf numFmtId="0" fontId="25" fillId="3" borderId="0" xfId="0" applyFont="1" applyFill="1"/>
    <xf numFmtId="3" fontId="28" fillId="3" borderId="10" xfId="0" applyNumberFormat="1" applyFont="1" applyFill="1" applyBorder="1"/>
    <xf numFmtId="0" fontId="21" fillId="0" borderId="3" xfId="0" applyFont="1" applyBorder="1"/>
    <xf numFmtId="0" fontId="19" fillId="3" borderId="10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0" fillId="3" borderId="0" xfId="0" applyFill="1"/>
    <xf numFmtId="0" fontId="18" fillId="0" borderId="0" xfId="0" applyFont="1" applyAlignment="1">
      <alignment horizontal="right"/>
    </xf>
    <xf numFmtId="0" fontId="45" fillId="0" borderId="20" xfId="0" applyFont="1" applyBorder="1" applyAlignment="1">
      <alignment vertical="top" wrapText="1"/>
    </xf>
    <xf numFmtId="3" fontId="54" fillId="0" borderId="42" xfId="0" applyNumberFormat="1" applyFont="1" applyBorder="1"/>
    <xf numFmtId="0" fontId="37" fillId="0" borderId="0" xfId="0" applyFont="1" applyAlignment="1">
      <alignment horizontal="center"/>
    </xf>
    <xf numFmtId="1" fontId="0" fillId="0" borderId="0" xfId="0" applyNumberFormat="1"/>
    <xf numFmtId="0" fontId="25" fillId="3" borderId="16" xfId="0" applyFont="1" applyFill="1" applyBorder="1"/>
    <xf numFmtId="0" fontId="60" fillId="0" borderId="0" xfId="0" applyFont="1"/>
    <xf numFmtId="49" fontId="63" fillId="0" borderId="22" xfId="0" applyNumberFormat="1" applyFont="1" applyBorder="1" applyAlignment="1">
      <alignment horizontal="left" vertical="center" wrapText="1" shrinkToFit="1"/>
    </xf>
    <xf numFmtId="0" fontId="63" fillId="0" borderId="21" xfId="0" applyFont="1" applyBorder="1" applyAlignment="1">
      <alignment horizontal="left" vertical="center" wrapText="1" shrinkToFit="1"/>
    </xf>
    <xf numFmtId="0" fontId="64" fillId="0" borderId="0" xfId="0" applyFont="1"/>
    <xf numFmtId="3" fontId="37" fillId="0" borderId="0" xfId="0" applyNumberFormat="1" applyFont="1"/>
    <xf numFmtId="0" fontId="62" fillId="0" borderId="0" xfId="0" applyFont="1"/>
    <xf numFmtId="0" fontId="62" fillId="0" borderId="0" xfId="0" applyFont="1" applyAlignment="1">
      <alignment horizontal="right"/>
    </xf>
    <xf numFmtId="0" fontId="45" fillId="8" borderId="71" xfId="0" applyFont="1" applyFill="1" applyBorder="1" applyAlignment="1">
      <alignment horizontal="center" vertical="center" wrapText="1" shrinkToFit="1"/>
    </xf>
    <xf numFmtId="3" fontId="37" fillId="9" borderId="73" xfId="0" applyNumberFormat="1" applyFont="1" applyFill="1" applyBorder="1"/>
    <xf numFmtId="3" fontId="37" fillId="9" borderId="46" xfId="0" applyNumberFormat="1" applyFont="1" applyFill="1" applyBorder="1" applyAlignment="1">
      <alignment horizontal="center"/>
    </xf>
    <xf numFmtId="0" fontId="51" fillId="0" borderId="0" xfId="0" applyFont="1" applyAlignment="1">
      <alignment horizontal="center"/>
    </xf>
    <xf numFmtId="3" fontId="37" fillId="0" borderId="0" xfId="0" applyNumberFormat="1" applyFont="1" applyAlignment="1">
      <alignment horizontal="center"/>
    </xf>
    <xf numFmtId="49" fontId="38" fillId="0" borderId="22" xfId="0" applyNumberFormat="1" applyFont="1" applyBorder="1" applyAlignment="1">
      <alignment horizontal="left" vertical="center" wrapText="1" shrinkToFit="1"/>
    </xf>
    <xf numFmtId="49" fontId="38" fillId="0" borderId="21" xfId="0" applyNumberFormat="1" applyFont="1" applyBorder="1" applyAlignment="1">
      <alignment vertical="center" wrapText="1" shrinkToFit="1"/>
    </xf>
    <xf numFmtId="3" fontId="38" fillId="0" borderId="21" xfId="0" applyNumberFormat="1" applyFont="1" applyBorder="1" applyAlignment="1">
      <alignment horizontal="center" vertical="center" wrapText="1" shrinkToFit="1"/>
    </xf>
    <xf numFmtId="3" fontId="38" fillId="0" borderId="23" xfId="0" applyNumberFormat="1" applyFont="1" applyBorder="1" applyAlignment="1">
      <alignment vertical="center" wrapText="1" shrinkToFit="1"/>
    </xf>
    <xf numFmtId="3" fontId="38" fillId="0" borderId="39" xfId="0" applyNumberFormat="1" applyFont="1" applyBorder="1" applyAlignment="1">
      <alignment vertical="center" wrapText="1" shrinkToFit="1"/>
    </xf>
    <xf numFmtId="3" fontId="38" fillId="0" borderId="21" xfId="0" applyNumberFormat="1" applyFont="1" applyBorder="1" applyAlignment="1">
      <alignment horizontal="right" vertical="center" wrapText="1" shrinkToFit="1"/>
    </xf>
    <xf numFmtId="3" fontId="38" fillId="0" borderId="23" xfId="0" applyNumberFormat="1" applyFont="1" applyBorder="1" applyAlignment="1">
      <alignment horizontal="right" vertical="center" wrapText="1" shrinkToFit="1"/>
    </xf>
    <xf numFmtId="0" fontId="63" fillId="0" borderId="0" xfId="0" applyFont="1"/>
    <xf numFmtId="0" fontId="66" fillId="0" borderId="0" xfId="0" applyFont="1" applyAlignment="1">
      <alignment horizontal="right"/>
    </xf>
    <xf numFmtId="0" fontId="65" fillId="8" borderId="71" xfId="0" applyFont="1" applyFill="1" applyBorder="1" applyAlignment="1">
      <alignment horizontal="center" vertical="center" wrapText="1" shrinkToFit="1"/>
    </xf>
    <xf numFmtId="3" fontId="65" fillId="9" borderId="73" xfId="0" applyNumberFormat="1" applyFont="1" applyFill="1" applyBorder="1"/>
    <xf numFmtId="0" fontId="65" fillId="0" borderId="0" xfId="0" applyFont="1" applyAlignment="1">
      <alignment horizontal="center"/>
    </xf>
    <xf numFmtId="3" fontId="65" fillId="0" borderId="0" xfId="0" applyNumberFormat="1" applyFont="1"/>
    <xf numFmtId="3" fontId="65" fillId="0" borderId="0" xfId="0" applyNumberFormat="1" applyFont="1" applyAlignment="1">
      <alignment horizontal="center"/>
    </xf>
    <xf numFmtId="49" fontId="63" fillId="0" borderId="21" xfId="0" applyNumberFormat="1" applyFont="1" applyBorder="1" applyAlignment="1">
      <alignment vertical="center" wrapText="1" shrinkToFit="1"/>
    </xf>
    <xf numFmtId="3" fontId="63" fillId="0" borderId="21" xfId="0" applyNumberFormat="1" applyFont="1" applyBorder="1" applyAlignment="1">
      <alignment horizontal="center" vertical="center" wrapText="1" shrinkToFit="1"/>
    </xf>
    <xf numFmtId="3" fontId="63" fillId="0" borderId="23" xfId="0" applyNumberFormat="1" applyFont="1" applyBorder="1" applyAlignment="1">
      <alignment vertical="center" wrapText="1" shrinkToFit="1"/>
    </xf>
    <xf numFmtId="3" fontId="63" fillId="0" borderId="39" xfId="0" applyNumberFormat="1" applyFont="1" applyBorder="1" applyAlignment="1">
      <alignment vertical="center" wrapText="1" shrinkToFit="1"/>
    </xf>
    <xf numFmtId="3" fontId="63" fillId="0" borderId="21" xfId="0" applyNumberFormat="1" applyFont="1" applyBorder="1" applyAlignment="1">
      <alignment horizontal="right" vertical="center" wrapText="1" shrinkToFit="1"/>
    </xf>
    <xf numFmtId="3" fontId="63" fillId="0" borderId="23" xfId="0" applyNumberFormat="1" applyFont="1" applyBorder="1" applyAlignment="1">
      <alignment horizontal="right" vertical="center" wrapText="1" shrinkToFit="1"/>
    </xf>
    <xf numFmtId="0" fontId="25" fillId="3" borderId="59" xfId="0" applyFont="1" applyFill="1" applyBorder="1"/>
    <xf numFmtId="0" fontId="25" fillId="3" borderId="59" xfId="0" applyFont="1" applyFill="1" applyBorder="1" applyAlignment="1">
      <alignment vertical="top" wrapText="1"/>
    </xf>
    <xf numFmtId="0" fontId="25" fillId="3" borderId="59" xfId="0" applyFont="1" applyFill="1" applyBorder="1" applyAlignment="1">
      <alignment wrapText="1"/>
    </xf>
    <xf numFmtId="0" fontId="25" fillId="0" borderId="9" xfId="0" applyFont="1" applyBorder="1"/>
    <xf numFmtId="0" fontId="25" fillId="0" borderId="15" xfId="0" applyFont="1" applyBorder="1"/>
    <xf numFmtId="0" fontId="25" fillId="0" borderId="14" xfId="0" applyFont="1" applyBorder="1"/>
    <xf numFmtId="0" fontId="6" fillId="0" borderId="30" xfId="0" applyFont="1" applyBorder="1"/>
    <xf numFmtId="1" fontId="53" fillId="0" borderId="12" xfId="3" applyNumberFormat="1" applyFont="1" applyBorder="1" applyAlignment="1">
      <alignment horizontal="center" vertical="center" wrapText="1"/>
    </xf>
    <xf numFmtId="3" fontId="54" fillId="0" borderId="80" xfId="0" applyNumberFormat="1" applyFont="1" applyBorder="1"/>
    <xf numFmtId="3" fontId="54" fillId="0" borderId="81" xfId="0" applyNumberFormat="1" applyFont="1" applyBorder="1"/>
    <xf numFmtId="3" fontId="56" fillId="0" borderId="66" xfId="0" applyNumberFormat="1" applyFont="1" applyBorder="1"/>
    <xf numFmtId="0" fontId="54" fillId="0" borderId="0" xfId="0" applyFont="1"/>
    <xf numFmtId="0" fontId="56" fillId="0" borderId="66" xfId="0" applyFont="1" applyBorder="1"/>
    <xf numFmtId="0" fontId="54" fillId="0" borderId="82" xfId="0" applyFont="1" applyBorder="1"/>
    <xf numFmtId="0" fontId="56" fillId="0" borderId="65" xfId="0" applyFont="1" applyBorder="1"/>
    <xf numFmtId="0" fontId="54" fillId="0" borderId="83" xfId="0" applyFont="1" applyBorder="1"/>
    <xf numFmtId="0" fontId="38" fillId="3" borderId="49" xfId="0" applyFont="1" applyFill="1" applyBorder="1" applyAlignment="1">
      <alignment horizontal="center" vertical="top" wrapText="1"/>
    </xf>
    <xf numFmtId="0" fontId="25" fillId="3" borderId="74" xfId="0" applyFont="1" applyFill="1" applyBorder="1"/>
    <xf numFmtId="0" fontId="25" fillId="0" borderId="49" xfId="0" applyFont="1" applyBorder="1" applyAlignment="1">
      <alignment horizontal="center"/>
    </xf>
    <xf numFmtId="0" fontId="25" fillId="3" borderId="74" xfId="0" applyFont="1" applyFill="1" applyBorder="1" applyAlignment="1">
      <alignment vertical="top" wrapText="1"/>
    </xf>
    <xf numFmtId="0" fontId="25" fillId="3" borderId="74" xfId="0" applyFont="1" applyFill="1" applyBorder="1" applyAlignment="1">
      <alignment wrapText="1"/>
    </xf>
    <xf numFmtId="0" fontId="25" fillId="0" borderId="49" xfId="0" applyFont="1" applyBorder="1" applyAlignment="1">
      <alignment horizontal="center" vertical="top" wrapText="1"/>
    </xf>
    <xf numFmtId="0" fontId="25" fillId="3" borderId="88" xfId="0" applyFont="1" applyFill="1" applyBorder="1"/>
    <xf numFmtId="0" fontId="25" fillId="0" borderId="60" xfId="0" applyFont="1" applyBorder="1" applyAlignment="1">
      <alignment horizontal="center"/>
    </xf>
    <xf numFmtId="0" fontId="39" fillId="0" borderId="61" xfId="0" applyFont="1" applyBorder="1" applyAlignment="1">
      <alignment horizontal="center" vertical="center" wrapText="1"/>
    </xf>
    <xf numFmtId="0" fontId="39" fillId="0" borderId="48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1" fillId="0" borderId="71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38" fillId="3" borderId="56" xfId="0" applyFont="1" applyFill="1" applyBorder="1" applyAlignment="1">
      <alignment horizontal="center" vertical="top" wrapText="1"/>
    </xf>
    <xf numFmtId="0" fontId="25" fillId="3" borderId="76" xfId="0" applyFont="1" applyFill="1" applyBorder="1"/>
    <xf numFmtId="0" fontId="25" fillId="0" borderId="69" xfId="0" applyFont="1" applyBorder="1" applyAlignment="1">
      <alignment horizontal="center"/>
    </xf>
    <xf numFmtId="0" fontId="25" fillId="0" borderId="80" xfId="0" applyFont="1" applyBorder="1" applyAlignment="1">
      <alignment horizontal="center"/>
    </xf>
    <xf numFmtId="0" fontId="25" fillId="0" borderId="80" xfId="0" applyFont="1" applyBorder="1" applyAlignment="1">
      <alignment horizontal="center" vertical="top" wrapText="1"/>
    </xf>
    <xf numFmtId="0" fontId="22" fillId="3" borderId="59" xfId="0" applyFont="1" applyFill="1" applyBorder="1"/>
    <xf numFmtId="0" fontId="25" fillId="0" borderId="81" xfId="0" applyFont="1" applyBorder="1" applyAlignment="1">
      <alignment horizontal="center"/>
    </xf>
    <xf numFmtId="0" fontId="25" fillId="0" borderId="85" xfId="0" applyFont="1" applyBorder="1" applyAlignment="1">
      <alignment horizontal="center"/>
    </xf>
    <xf numFmtId="0" fontId="43" fillId="0" borderId="43" xfId="0" applyFont="1" applyBorder="1" applyAlignment="1">
      <alignment horizontal="center" vertical="top" wrapText="1"/>
    </xf>
    <xf numFmtId="0" fontId="0" fillId="0" borderId="43" xfId="0" applyBorder="1"/>
    <xf numFmtId="0" fontId="38" fillId="0" borderId="49" xfId="0" applyFont="1" applyBorder="1" applyAlignment="1">
      <alignment horizontal="center" vertical="top" wrapText="1"/>
    </xf>
    <xf numFmtId="0" fontId="25" fillId="0" borderId="82" xfId="0" applyFont="1" applyBorder="1" applyAlignment="1">
      <alignment horizontal="center"/>
    </xf>
    <xf numFmtId="0" fontId="25" fillId="0" borderId="82" xfId="0" applyFont="1" applyBorder="1" applyAlignment="1">
      <alignment horizontal="center" vertical="top" wrapText="1"/>
    </xf>
    <xf numFmtId="0" fontId="38" fillId="0" borderId="56" xfId="0" applyFont="1" applyBorder="1" applyAlignment="1">
      <alignment horizontal="center" vertical="top" wrapText="1"/>
    </xf>
    <xf numFmtId="0" fontId="42" fillId="0" borderId="79" xfId="0" applyFont="1" applyBorder="1"/>
    <xf numFmtId="0" fontId="38" fillId="3" borderId="52" xfId="0" applyFont="1" applyFill="1" applyBorder="1" applyAlignment="1">
      <alignment horizontal="center" vertical="top" wrapText="1"/>
    </xf>
    <xf numFmtId="0" fontId="25" fillId="3" borderId="75" xfId="0" applyFont="1" applyFill="1" applyBorder="1"/>
    <xf numFmtId="3" fontId="40" fillId="0" borderId="65" xfId="0" applyNumberFormat="1" applyFont="1" applyBorder="1" applyAlignment="1">
      <alignment horizontal="center" vertical="top" wrapText="1"/>
    </xf>
    <xf numFmtId="3" fontId="38" fillId="0" borderId="57" xfId="0" applyNumberFormat="1" applyFont="1" applyBorder="1" applyAlignment="1">
      <alignment horizontal="right" vertical="top" wrapText="1"/>
    </xf>
    <xf numFmtId="3" fontId="38" fillId="0" borderId="50" xfId="0" applyNumberFormat="1" applyFont="1" applyBorder="1" applyAlignment="1">
      <alignment horizontal="right"/>
    </xf>
    <xf numFmtId="3" fontId="42" fillId="0" borderId="50" xfId="1" applyNumberFormat="1" applyFont="1" applyBorder="1" applyAlignment="1">
      <alignment horizontal="right"/>
    </xf>
    <xf numFmtId="3" fontId="42" fillId="0" borderId="74" xfId="1" applyNumberFormat="1" applyFont="1" applyBorder="1" applyAlignment="1">
      <alignment horizontal="right"/>
    </xf>
    <xf numFmtId="3" fontId="38" fillId="0" borderId="50" xfId="0" applyNumberFormat="1" applyFont="1" applyBorder="1" applyAlignment="1">
      <alignment horizontal="right" vertical="top" wrapText="1"/>
    </xf>
    <xf numFmtId="3" fontId="42" fillId="0" borderId="49" xfId="1" applyNumberFormat="1" applyFont="1" applyBorder="1" applyAlignment="1">
      <alignment horizontal="right"/>
    </xf>
    <xf numFmtId="3" fontId="42" fillId="0" borderId="59" xfId="1" applyNumberFormat="1" applyFont="1" applyBorder="1" applyAlignment="1">
      <alignment horizontal="right"/>
    </xf>
    <xf numFmtId="3" fontId="38" fillId="0" borderId="50" xfId="1" applyNumberFormat="1" applyFont="1" applyBorder="1" applyAlignment="1">
      <alignment horizontal="right" wrapText="1"/>
    </xf>
    <xf numFmtId="3" fontId="38" fillId="0" borderId="50" xfId="0" applyNumberFormat="1" applyFont="1" applyBorder="1" applyAlignment="1">
      <alignment horizontal="right" wrapText="1"/>
    </xf>
    <xf numFmtId="0" fontId="16" fillId="0" borderId="22" xfId="0" applyFont="1" applyBorder="1" applyAlignment="1">
      <alignment horizontal="center" vertical="top" wrapText="1"/>
    </xf>
    <xf numFmtId="3" fontId="38" fillId="0" borderId="21" xfId="0" applyNumberFormat="1" applyFont="1" applyBorder="1" applyAlignment="1">
      <alignment horizontal="right" wrapText="1"/>
    </xf>
    <xf numFmtId="3" fontId="38" fillId="0" borderId="21" xfId="1" applyNumberFormat="1" applyFont="1" applyBorder="1" applyAlignment="1">
      <alignment horizontal="right" wrapText="1"/>
    </xf>
    <xf numFmtId="3" fontId="42" fillId="0" borderId="21" xfId="1" applyNumberFormat="1" applyFont="1" applyBorder="1" applyAlignment="1">
      <alignment horizontal="right"/>
    </xf>
    <xf numFmtId="3" fontId="42" fillId="0" borderId="32" xfId="1" applyNumberFormat="1" applyFont="1" applyBorder="1" applyAlignment="1">
      <alignment horizontal="right"/>
    </xf>
    <xf numFmtId="0" fontId="48" fillId="0" borderId="60" xfId="0" applyFont="1" applyBorder="1" applyAlignment="1">
      <alignment horizontal="center" vertical="center" wrapText="1"/>
    </xf>
    <xf numFmtId="3" fontId="42" fillId="0" borderId="22" xfId="1" applyNumberFormat="1" applyFont="1" applyBorder="1" applyAlignment="1">
      <alignment horizontal="right"/>
    </xf>
    <xf numFmtId="3" fontId="42" fillId="0" borderId="23" xfId="1" applyNumberFormat="1" applyFont="1" applyBorder="1" applyAlignment="1">
      <alignment horizontal="right"/>
    </xf>
    <xf numFmtId="3" fontId="38" fillId="0" borderId="48" xfId="0" applyNumberFormat="1" applyFont="1" applyBorder="1" applyAlignment="1">
      <alignment horizontal="right"/>
    </xf>
    <xf numFmtId="3" fontId="38" fillId="0" borderId="48" xfId="1" applyNumberFormat="1" applyFont="1" applyBorder="1" applyAlignment="1">
      <alignment horizontal="right" wrapText="1"/>
    </xf>
    <xf numFmtId="3" fontId="42" fillId="0" borderId="48" xfId="1" applyNumberFormat="1" applyFont="1" applyBorder="1" applyAlignment="1">
      <alignment horizontal="right"/>
    </xf>
    <xf numFmtId="3" fontId="42" fillId="0" borderId="88" xfId="1" applyNumberFormat="1" applyFont="1" applyBorder="1" applyAlignment="1">
      <alignment horizontal="right"/>
    </xf>
    <xf numFmtId="3" fontId="42" fillId="0" borderId="60" xfId="1" applyNumberFormat="1" applyFont="1" applyBorder="1" applyAlignment="1">
      <alignment horizontal="right"/>
    </xf>
    <xf numFmtId="3" fontId="42" fillId="0" borderId="71" xfId="1" applyNumberFormat="1" applyFont="1" applyBorder="1" applyAlignment="1">
      <alignment horizontal="right"/>
    </xf>
    <xf numFmtId="0" fontId="38" fillId="0" borderId="21" xfId="0" applyFont="1" applyBorder="1" applyAlignment="1">
      <alignment horizontal="right"/>
    </xf>
    <xf numFmtId="3" fontId="38" fillId="0" borderId="87" xfId="0" applyNumberFormat="1" applyFont="1" applyBorder="1" applyAlignment="1">
      <alignment horizontal="right" vertical="top" wrapText="1"/>
    </xf>
    <xf numFmtId="0" fontId="42" fillId="0" borderId="57" xfId="0" applyFont="1" applyBorder="1" applyAlignment="1">
      <alignment horizontal="right"/>
    </xf>
    <xf numFmtId="0" fontId="42" fillId="0" borderId="76" xfId="0" applyFont="1" applyBorder="1" applyAlignment="1">
      <alignment horizontal="right"/>
    </xf>
    <xf numFmtId="0" fontId="42" fillId="0" borderId="56" xfId="0" applyFont="1" applyBorder="1" applyAlignment="1">
      <alignment horizontal="right"/>
    </xf>
    <xf numFmtId="0" fontId="38" fillId="0" borderId="50" xfId="0" applyFont="1" applyBorder="1" applyAlignment="1">
      <alignment horizontal="right"/>
    </xf>
    <xf numFmtId="3" fontId="38" fillId="0" borderId="53" xfId="0" applyNumberFormat="1" applyFont="1" applyBorder="1" applyAlignment="1">
      <alignment horizontal="right" vertical="top" wrapText="1"/>
    </xf>
    <xf numFmtId="0" fontId="42" fillId="0" borderId="50" xfId="0" applyFont="1" applyBorder="1" applyAlignment="1">
      <alignment horizontal="right"/>
    </xf>
    <xf numFmtId="0" fontId="42" fillId="0" borderId="59" xfId="0" applyFont="1" applyBorder="1" applyAlignment="1">
      <alignment horizontal="right"/>
    </xf>
    <xf numFmtId="0" fontId="42" fillId="0" borderId="49" xfId="0" applyFont="1" applyBorder="1" applyAlignment="1">
      <alignment horizontal="right"/>
    </xf>
    <xf numFmtId="0" fontId="38" fillId="0" borderId="50" xfId="0" applyFont="1" applyBorder="1" applyAlignment="1">
      <alignment horizontal="right" vertical="top" wrapText="1"/>
    </xf>
    <xf numFmtId="3" fontId="45" fillId="0" borderId="53" xfId="0" applyNumberFormat="1" applyFont="1" applyBorder="1" applyAlignment="1">
      <alignment horizontal="right" vertical="top" wrapText="1"/>
    </xf>
    <xf numFmtId="0" fontId="38" fillId="0" borderId="53" xfId="0" applyFont="1" applyBorder="1" applyAlignment="1">
      <alignment horizontal="right" vertical="top" wrapText="1"/>
    </xf>
    <xf numFmtId="0" fontId="42" fillId="0" borderId="53" xfId="0" applyFont="1" applyBorder="1" applyAlignment="1">
      <alignment horizontal="right"/>
    </xf>
    <xf numFmtId="3" fontId="42" fillId="0" borderId="50" xfId="0" applyNumberFormat="1" applyFont="1" applyBorder="1" applyAlignment="1">
      <alignment horizontal="right"/>
    </xf>
    <xf numFmtId="3" fontId="45" fillId="0" borderId="65" xfId="0" applyNumberFormat="1" applyFont="1" applyBorder="1" applyAlignment="1">
      <alignment horizontal="right" vertical="top" wrapText="1"/>
    </xf>
    <xf numFmtId="3" fontId="38" fillId="0" borderId="53" xfId="1" applyNumberFormat="1" applyFont="1" applyBorder="1" applyAlignment="1">
      <alignment horizontal="right" wrapText="1"/>
    </xf>
    <xf numFmtId="3" fontId="38" fillId="3" borderId="53" xfId="1" applyNumberFormat="1" applyFont="1" applyFill="1" applyBorder="1" applyAlignment="1">
      <alignment horizontal="right" wrapText="1"/>
    </xf>
    <xf numFmtId="3" fontId="38" fillId="3" borderId="50" xfId="1" applyNumberFormat="1" applyFont="1" applyFill="1" applyBorder="1" applyAlignment="1">
      <alignment horizontal="right" wrapText="1"/>
    </xf>
    <xf numFmtId="3" fontId="38" fillId="0" borderId="4" xfId="0" applyNumberFormat="1" applyFont="1" applyBorder="1" applyAlignment="1">
      <alignment horizontal="center"/>
    </xf>
    <xf numFmtId="3" fontId="38" fillId="0" borderId="31" xfId="0" applyNumberFormat="1" applyFont="1" applyBorder="1" applyAlignment="1">
      <alignment horizontal="right" wrapText="1"/>
    </xf>
    <xf numFmtId="3" fontId="42" fillId="0" borderId="21" xfId="0" applyNumberFormat="1" applyFont="1" applyBorder="1"/>
    <xf numFmtId="3" fontId="42" fillId="0" borderId="32" xfId="0" applyNumberFormat="1" applyFont="1" applyBorder="1"/>
    <xf numFmtId="3" fontId="38" fillId="0" borderId="53" xfId="0" applyNumberFormat="1" applyFont="1" applyBorder="1" applyAlignment="1">
      <alignment horizontal="right" wrapText="1"/>
    </xf>
    <xf numFmtId="3" fontId="45" fillId="0" borderId="53" xfId="0" applyNumberFormat="1" applyFont="1" applyBorder="1" applyAlignment="1">
      <alignment horizontal="right" wrapText="1"/>
    </xf>
    <xf numFmtId="3" fontId="45" fillId="0" borderId="40" xfId="0" applyNumberFormat="1" applyFont="1" applyBorder="1" applyAlignment="1">
      <alignment horizontal="center" wrapText="1"/>
    </xf>
    <xf numFmtId="3" fontId="42" fillId="0" borderId="46" xfId="0" applyNumberFormat="1" applyFont="1" applyBorder="1"/>
    <xf numFmtId="3" fontId="46" fillId="0" borderId="35" xfId="0" applyNumberFormat="1" applyFont="1" applyBorder="1"/>
    <xf numFmtId="3" fontId="38" fillId="0" borderId="51" xfId="0" applyNumberFormat="1" applyFont="1" applyBorder="1" applyAlignment="1">
      <alignment horizontal="right"/>
    </xf>
    <xf numFmtId="3" fontId="42" fillId="0" borderId="74" xfId="0" applyNumberFormat="1" applyFont="1" applyBorder="1" applyAlignment="1">
      <alignment horizontal="right"/>
    </xf>
    <xf numFmtId="3" fontId="42" fillId="0" borderId="49" xfId="0" applyNumberFormat="1" applyFont="1" applyBorder="1" applyAlignment="1">
      <alignment horizontal="right"/>
    </xf>
    <xf numFmtId="3" fontId="42" fillId="0" borderId="59" xfId="0" applyNumberFormat="1" applyFont="1" applyBorder="1" applyAlignment="1">
      <alignment horizontal="right"/>
    </xf>
    <xf numFmtId="3" fontId="38" fillId="0" borderId="51" xfId="0" applyNumberFormat="1" applyFont="1" applyBorder="1" applyAlignment="1">
      <alignment horizontal="right" wrapText="1"/>
    </xf>
    <xf numFmtId="3" fontId="42" fillId="0" borderId="53" xfId="0" applyNumberFormat="1" applyFont="1" applyBorder="1" applyAlignment="1">
      <alignment horizontal="right"/>
    </xf>
    <xf numFmtId="3" fontId="38" fillId="0" borderId="55" xfId="0" applyNumberFormat="1" applyFont="1" applyBorder="1" applyAlignment="1">
      <alignment horizontal="right"/>
    </xf>
    <xf numFmtId="3" fontId="42" fillId="0" borderId="72" xfId="0" applyNumberFormat="1" applyFont="1" applyBorder="1" applyAlignment="1">
      <alignment horizontal="right"/>
    </xf>
    <xf numFmtId="3" fontId="42" fillId="0" borderId="54" xfId="0" applyNumberFormat="1" applyFont="1" applyBorder="1" applyAlignment="1">
      <alignment horizontal="right"/>
    </xf>
    <xf numFmtId="3" fontId="42" fillId="0" borderId="52" xfId="0" applyNumberFormat="1" applyFont="1" applyBorder="1" applyAlignment="1">
      <alignment horizontal="right"/>
    </xf>
    <xf numFmtId="3" fontId="42" fillId="0" borderId="75" xfId="0" applyNumberFormat="1" applyFont="1" applyBorder="1" applyAlignment="1">
      <alignment horizontal="right"/>
    </xf>
    <xf numFmtId="3" fontId="38" fillId="0" borderId="4" xfId="0" applyNumberFormat="1" applyFont="1" applyBorder="1" applyAlignment="1">
      <alignment horizontal="right" wrapText="1"/>
    </xf>
    <xf numFmtId="3" fontId="38" fillId="0" borderId="31" xfId="1" applyNumberFormat="1" applyFont="1" applyBorder="1" applyAlignment="1">
      <alignment horizontal="right" wrapText="1"/>
    </xf>
    <xf numFmtId="3" fontId="42" fillId="3" borderId="50" xfId="1" applyNumberFormat="1" applyFont="1" applyFill="1" applyBorder="1" applyAlignment="1">
      <alignment horizontal="right"/>
    </xf>
    <xf numFmtId="3" fontId="38" fillId="0" borderId="50" xfId="0" applyNumberFormat="1" applyFont="1" applyBorder="1" applyAlignment="1">
      <alignment horizontal="right" vertical="center"/>
    </xf>
    <xf numFmtId="3" fontId="42" fillId="0" borderId="59" xfId="0" applyNumberFormat="1" applyFont="1" applyBorder="1" applyAlignment="1">
      <alignment horizontal="right" vertical="center"/>
    </xf>
    <xf numFmtId="3" fontId="42" fillId="0" borderId="50" xfId="0" applyNumberFormat="1" applyFont="1" applyBorder="1" applyAlignment="1">
      <alignment horizontal="right" vertical="center"/>
    </xf>
    <xf numFmtId="0" fontId="38" fillId="0" borderId="52" xfId="0" applyFont="1" applyBorder="1" applyAlignment="1">
      <alignment horizontal="center" vertical="top" wrapText="1"/>
    </xf>
    <xf numFmtId="3" fontId="45" fillId="0" borderId="65" xfId="0" applyNumberFormat="1" applyFont="1" applyBorder="1" applyAlignment="1">
      <alignment horizontal="center" vertical="top" wrapText="1"/>
    </xf>
    <xf numFmtId="3" fontId="45" fillId="0" borderId="43" xfId="0" applyNumberFormat="1" applyFont="1" applyBorder="1" applyAlignment="1">
      <alignment horizontal="right" wrapText="1"/>
    </xf>
    <xf numFmtId="0" fontId="38" fillId="0" borderId="50" xfId="0" applyFont="1" applyBorder="1" applyAlignment="1">
      <alignment horizontal="center" vertical="top" wrapText="1"/>
    </xf>
    <xf numFmtId="0" fontId="25" fillId="0" borderId="83" xfId="0" applyFont="1" applyBorder="1" applyAlignment="1">
      <alignment horizontal="center"/>
    </xf>
    <xf numFmtId="3" fontId="38" fillId="0" borderId="72" xfId="1" applyNumberFormat="1" applyFont="1" applyBorder="1" applyAlignment="1">
      <alignment horizontal="right" wrapText="1"/>
    </xf>
    <xf numFmtId="3" fontId="38" fillId="0" borderId="54" xfId="1" applyNumberFormat="1" applyFont="1" applyBorder="1" applyAlignment="1">
      <alignment horizontal="right" wrapText="1"/>
    </xf>
    <xf numFmtId="3" fontId="42" fillId="0" borderId="54" xfId="1" applyNumberFormat="1" applyFont="1" applyBorder="1" applyAlignment="1">
      <alignment horizontal="right"/>
    </xf>
    <xf numFmtId="3" fontId="42" fillId="0" borderId="75" xfId="1" applyNumberFormat="1" applyFont="1" applyBorder="1" applyAlignment="1">
      <alignment horizontal="right"/>
    </xf>
    <xf numFmtId="3" fontId="42" fillId="0" borderId="52" xfId="1" applyNumberFormat="1" applyFont="1" applyBorder="1" applyAlignment="1">
      <alignment horizontal="right"/>
    </xf>
    <xf numFmtId="0" fontId="38" fillId="0" borderId="21" xfId="0" applyFont="1" applyBorder="1" applyAlignment="1">
      <alignment horizontal="center" vertical="top" wrapText="1"/>
    </xf>
    <xf numFmtId="0" fontId="25" fillId="3" borderId="23" xfId="0" applyFont="1" applyFill="1" applyBorder="1" applyAlignment="1">
      <alignment vertical="top" wrapText="1"/>
    </xf>
    <xf numFmtId="0" fontId="25" fillId="0" borderId="42" xfId="0" applyFont="1" applyBorder="1" applyAlignment="1">
      <alignment horizontal="center"/>
    </xf>
    <xf numFmtId="3" fontId="42" fillId="0" borderId="22" xfId="0" applyNumberFormat="1" applyFont="1" applyBorder="1"/>
    <xf numFmtId="3" fontId="42" fillId="0" borderId="23" xfId="0" applyNumberFormat="1" applyFont="1" applyBorder="1"/>
    <xf numFmtId="0" fontId="25" fillId="3" borderId="77" xfId="0" applyFont="1" applyFill="1" applyBorder="1"/>
    <xf numFmtId="0" fontId="25" fillId="0" borderId="89" xfId="0" applyFont="1" applyBorder="1" applyAlignment="1">
      <alignment horizontal="center"/>
    </xf>
    <xf numFmtId="3" fontId="38" fillId="0" borderId="44" xfId="0" applyNumberFormat="1" applyFont="1" applyBorder="1" applyAlignment="1">
      <alignment horizontal="right"/>
    </xf>
    <xf numFmtId="3" fontId="38" fillId="0" borderId="90" xfId="1" applyNumberFormat="1" applyFont="1" applyBorder="1" applyAlignment="1">
      <alignment horizontal="right" wrapText="1"/>
    </xf>
    <xf numFmtId="3" fontId="38" fillId="0" borderId="64" xfId="1" applyNumberFormat="1" applyFont="1" applyBorder="1" applyAlignment="1">
      <alignment horizontal="right" wrapText="1"/>
    </xf>
    <xf numFmtId="3" fontId="42" fillId="0" borderId="64" xfId="1" applyNumberFormat="1" applyFont="1" applyBorder="1" applyAlignment="1">
      <alignment horizontal="right"/>
    </xf>
    <xf numFmtId="3" fontId="42" fillId="0" borderId="91" xfId="1" applyNumberFormat="1" applyFont="1" applyBorder="1" applyAlignment="1">
      <alignment horizontal="right"/>
    </xf>
    <xf numFmtId="3" fontId="42" fillId="0" borderId="63" xfId="1" applyNumberFormat="1" applyFont="1" applyBorder="1" applyAlignment="1">
      <alignment horizontal="right"/>
    </xf>
    <xf numFmtId="3" fontId="42" fillId="0" borderId="77" xfId="1" applyNumberFormat="1" applyFont="1" applyBorder="1" applyAlignment="1">
      <alignment horizontal="right"/>
    </xf>
    <xf numFmtId="49" fontId="38" fillId="3" borderId="30" xfId="0" applyNumberFormat="1" applyFont="1" applyFill="1" applyBorder="1" applyAlignment="1">
      <alignment vertical="center" wrapText="1" shrinkToFit="1"/>
    </xf>
    <xf numFmtId="49" fontId="57" fillId="3" borderId="65" xfId="0" applyNumberFormat="1" applyFont="1" applyFill="1" applyBorder="1" applyAlignment="1">
      <alignment vertical="center" wrapText="1" shrinkToFit="1"/>
    </xf>
    <xf numFmtId="49" fontId="38" fillId="3" borderId="3" xfId="0" applyNumberFormat="1" applyFont="1" applyFill="1" applyBorder="1" applyAlignment="1">
      <alignment vertical="center" wrapText="1" shrinkToFit="1"/>
    </xf>
    <xf numFmtId="49" fontId="38" fillId="3" borderId="82" xfId="0" applyNumberFormat="1" applyFont="1" applyFill="1" applyBorder="1" applyAlignment="1">
      <alignment vertical="center" wrapText="1" shrinkToFit="1"/>
    </xf>
    <xf numFmtId="49" fontId="38" fillId="3" borderId="83" xfId="0" applyNumberFormat="1" applyFont="1" applyFill="1" applyBorder="1" applyAlignment="1">
      <alignment vertical="center" wrapText="1" shrinkToFit="1"/>
    </xf>
    <xf numFmtId="3" fontId="38" fillId="3" borderId="4" xfId="0" applyNumberFormat="1" applyFont="1" applyFill="1" applyBorder="1" applyAlignment="1">
      <alignment vertical="center" wrapText="1" shrinkToFit="1"/>
    </xf>
    <xf numFmtId="3" fontId="38" fillId="3" borderId="51" xfId="0" applyNumberFormat="1" applyFont="1" applyFill="1" applyBorder="1" applyAlignment="1">
      <alignment vertical="center" wrapText="1" shrinkToFit="1"/>
    </xf>
    <xf numFmtId="3" fontId="38" fillId="3" borderId="55" xfId="0" applyNumberFormat="1" applyFont="1" applyFill="1" applyBorder="1" applyAlignment="1">
      <alignment vertical="center" wrapText="1" shrinkToFit="1"/>
    </xf>
    <xf numFmtId="3" fontId="38" fillId="3" borderId="25" xfId="0" applyNumberFormat="1" applyFont="1" applyFill="1" applyBorder="1" applyAlignment="1">
      <alignment vertical="center" wrapText="1" shrinkToFit="1"/>
    </xf>
    <xf numFmtId="3" fontId="37" fillId="3" borderId="25" xfId="0" applyNumberFormat="1" applyFont="1" applyFill="1" applyBorder="1"/>
    <xf numFmtId="49" fontId="38" fillId="3" borderId="86" xfId="0" applyNumberFormat="1" applyFont="1" applyFill="1" applyBorder="1" applyAlignment="1">
      <alignment vertical="center" wrapText="1" shrinkToFit="1"/>
    </xf>
    <xf numFmtId="3" fontId="38" fillId="3" borderId="58" xfId="0" applyNumberFormat="1" applyFont="1" applyFill="1" applyBorder="1" applyAlignment="1">
      <alignment vertical="center" wrapText="1" shrinkToFit="1"/>
    </xf>
    <xf numFmtId="49" fontId="57" fillId="3" borderId="65" xfId="0" applyNumberFormat="1" applyFont="1" applyFill="1" applyBorder="1" applyAlignment="1">
      <alignment horizontal="left" vertical="center" wrapText="1" shrinkToFit="1"/>
    </xf>
    <xf numFmtId="0" fontId="51" fillId="3" borderId="65" xfId="0" applyFont="1" applyFill="1" applyBorder="1" applyAlignment="1">
      <alignment horizontal="left"/>
    </xf>
    <xf numFmtId="49" fontId="16" fillId="3" borderId="86" xfId="0" applyNumberFormat="1" applyFont="1" applyFill="1" applyBorder="1" applyAlignment="1">
      <alignment vertical="center" wrapText="1" shrinkToFit="1"/>
    </xf>
    <xf numFmtId="49" fontId="16" fillId="3" borderId="82" xfId="0" applyNumberFormat="1" applyFont="1" applyFill="1" applyBorder="1" applyAlignment="1">
      <alignment vertical="center" wrapText="1" shrinkToFit="1"/>
    </xf>
    <xf numFmtId="49" fontId="58" fillId="3" borderId="65" xfId="0" applyNumberFormat="1" applyFont="1" applyFill="1" applyBorder="1" applyAlignment="1">
      <alignment vertical="center" wrapText="1" shrinkToFit="1"/>
    </xf>
    <xf numFmtId="3" fontId="16" fillId="3" borderId="58" xfId="0" applyNumberFormat="1" applyFont="1" applyFill="1" applyBorder="1" applyAlignment="1">
      <alignment vertical="center" wrapText="1" shrinkToFit="1"/>
    </xf>
    <xf numFmtId="3" fontId="16" fillId="3" borderId="51" xfId="0" applyNumberFormat="1" applyFont="1" applyFill="1" applyBorder="1" applyAlignment="1">
      <alignment vertical="center" wrapText="1" shrinkToFit="1"/>
    </xf>
    <xf numFmtId="0" fontId="72" fillId="0" borderId="0" xfId="0" applyFont="1" applyAlignment="1">
      <alignment horizontal="right"/>
    </xf>
    <xf numFmtId="0" fontId="14" fillId="0" borderId="82" xfId="0" applyFont="1" applyBorder="1" applyAlignment="1">
      <alignment wrapText="1"/>
    </xf>
    <xf numFmtId="0" fontId="14" fillId="0" borderId="83" xfId="0" applyFont="1" applyBorder="1"/>
    <xf numFmtId="0" fontId="12" fillId="0" borderId="65" xfId="0" applyFont="1" applyBorder="1" applyAlignment="1">
      <alignment horizontal="left"/>
    </xf>
    <xf numFmtId="3" fontId="14" fillId="0" borderId="51" xfId="0" applyNumberFormat="1" applyFont="1" applyBorder="1" applyAlignment="1">
      <alignment horizontal="right"/>
    </xf>
    <xf numFmtId="3" fontId="14" fillId="0" borderId="55" xfId="0" applyNumberFormat="1" applyFont="1" applyBorder="1" applyAlignment="1">
      <alignment horizontal="right"/>
    </xf>
    <xf numFmtId="3" fontId="12" fillId="0" borderId="43" xfId="1" applyNumberFormat="1" applyFont="1" applyBorder="1" applyAlignment="1">
      <alignment horizontal="right"/>
    </xf>
    <xf numFmtId="0" fontId="12" fillId="0" borderId="65" xfId="0" applyFont="1" applyBorder="1"/>
    <xf numFmtId="0" fontId="12" fillId="0" borderId="65" xfId="0" applyFont="1" applyBorder="1" applyAlignment="1">
      <alignment horizontal="center"/>
    </xf>
    <xf numFmtId="3" fontId="14" fillId="0" borderId="4" xfId="0" applyNumberFormat="1" applyFont="1" applyBorder="1" applyAlignment="1">
      <alignment horizontal="right"/>
    </xf>
    <xf numFmtId="3" fontId="12" fillId="0" borderId="43" xfId="0" applyNumberFormat="1" applyFont="1" applyBorder="1" applyAlignment="1">
      <alignment horizontal="right"/>
    </xf>
    <xf numFmtId="0" fontId="14" fillId="0" borderId="3" xfId="0" applyFont="1" applyBorder="1"/>
    <xf numFmtId="0" fontId="14" fillId="0" borderId="82" xfId="0" applyFont="1" applyBorder="1"/>
    <xf numFmtId="3" fontId="14" fillId="0" borderId="51" xfId="1" applyNumberFormat="1" applyFont="1" applyBorder="1" applyAlignment="1">
      <alignment horizontal="right"/>
    </xf>
    <xf numFmtId="3" fontId="14" fillId="0" borderId="55" xfId="1" applyNumberFormat="1" applyFont="1" applyBorder="1" applyAlignment="1">
      <alignment horizontal="right"/>
    </xf>
    <xf numFmtId="0" fontId="14" fillId="0" borderId="83" xfId="0" applyFont="1" applyBorder="1" applyAlignment="1">
      <alignment wrapText="1"/>
    </xf>
    <xf numFmtId="0" fontId="15" fillId="12" borderId="1" xfId="0" applyFont="1" applyFill="1" applyBorder="1"/>
    <xf numFmtId="0" fontId="29" fillId="0" borderId="58" xfId="0" applyFont="1" applyBorder="1" applyAlignment="1">
      <alignment horizontal="center" wrapText="1"/>
    </xf>
    <xf numFmtId="0" fontId="29" fillId="0" borderId="58" xfId="0" applyFont="1" applyBorder="1" applyAlignment="1">
      <alignment horizontal="justify" wrapText="1"/>
    </xf>
    <xf numFmtId="3" fontId="29" fillId="0" borderId="58" xfId="0" applyNumberFormat="1" applyFont="1" applyBorder="1" applyAlignment="1">
      <alignment horizontal="right" wrapText="1"/>
    </xf>
    <xf numFmtId="0" fontId="29" fillId="0" borderId="51" xfId="0" applyFont="1" applyBorder="1" applyAlignment="1">
      <alignment horizontal="center" wrapText="1"/>
    </xf>
    <xf numFmtId="0" fontId="29" fillId="0" borderId="51" xfId="0" applyFont="1" applyBorder="1" applyAlignment="1">
      <alignment horizontal="justify" wrapText="1"/>
    </xf>
    <xf numFmtId="3" fontId="29" fillId="0" borderId="51" xfId="0" applyNumberFormat="1" applyFont="1" applyBorder="1" applyAlignment="1">
      <alignment horizontal="right" wrapText="1"/>
    </xf>
    <xf numFmtId="0" fontId="29" fillId="0" borderId="51" xfId="0" applyFont="1" applyBorder="1" applyAlignment="1">
      <alignment horizontal="right" wrapText="1"/>
    </xf>
    <xf numFmtId="3" fontId="29" fillId="0" borderId="51" xfId="0" applyNumberFormat="1" applyFont="1" applyBorder="1" applyAlignment="1">
      <alignment horizontal="justify" wrapText="1"/>
    </xf>
    <xf numFmtId="3" fontId="2" fillId="0" borderId="59" xfId="0" applyNumberFormat="1" applyFont="1" applyBorder="1" applyAlignment="1">
      <alignment horizontal="right" wrapText="1"/>
    </xf>
    <xf numFmtId="0" fontId="31" fillId="0" borderId="43" xfId="0" applyFont="1" applyBorder="1" applyAlignment="1">
      <alignment horizontal="justify" wrapText="1"/>
    </xf>
    <xf numFmtId="3" fontId="30" fillId="0" borderId="43" xfId="0" applyNumberFormat="1" applyFont="1" applyBorder="1" applyAlignment="1">
      <alignment horizontal="right" wrapText="1"/>
    </xf>
    <xf numFmtId="0" fontId="31" fillId="0" borderId="66" xfId="0" applyFont="1" applyBorder="1" applyAlignment="1">
      <alignment horizontal="justify" wrapText="1"/>
    </xf>
    <xf numFmtId="0" fontId="30" fillId="0" borderId="66" xfId="0" applyFont="1" applyBorder="1" applyAlignment="1">
      <alignment horizontal="justify" wrapText="1"/>
    </xf>
    <xf numFmtId="0" fontId="30" fillId="0" borderId="0" xfId="0" applyFont="1" applyAlignment="1">
      <alignment horizontal="justify" wrapText="1"/>
    </xf>
    <xf numFmtId="0" fontId="43" fillId="0" borderId="66" xfId="0" applyFont="1" applyBorder="1"/>
    <xf numFmtId="0" fontId="29" fillId="0" borderId="62" xfId="0" applyFont="1" applyBorder="1" applyAlignment="1">
      <alignment horizontal="center" wrapText="1"/>
    </xf>
    <xf numFmtId="0" fontId="21" fillId="0" borderId="82" xfId="0" applyFont="1" applyBorder="1"/>
    <xf numFmtId="0" fontId="29" fillId="0" borderId="55" xfId="0" applyFont="1" applyBorder="1" applyAlignment="1">
      <alignment horizontal="justify" wrapText="1"/>
    </xf>
    <xf numFmtId="3" fontId="29" fillId="0" borderId="55" xfId="0" applyNumberFormat="1" applyFont="1" applyBorder="1" applyAlignment="1">
      <alignment horizontal="right" wrapText="1"/>
    </xf>
    <xf numFmtId="0" fontId="31" fillId="0" borderId="51" xfId="0" applyFont="1" applyBorder="1" applyAlignment="1">
      <alignment horizontal="center" wrapText="1"/>
    </xf>
    <xf numFmtId="3" fontId="29" fillId="2" borderId="51" xfId="0" applyNumberFormat="1" applyFont="1" applyFill="1" applyBorder="1" applyAlignment="1">
      <alignment horizontal="right" wrapText="1"/>
    </xf>
    <xf numFmtId="0" fontId="32" fillId="0" borderId="62" xfId="0" applyFont="1" applyBorder="1" applyAlignment="1">
      <alignment wrapText="1"/>
    </xf>
    <xf numFmtId="0" fontId="31" fillId="0" borderId="43" xfId="0" applyFont="1" applyBorder="1" applyAlignment="1">
      <alignment wrapText="1"/>
    </xf>
    <xf numFmtId="3" fontId="30" fillId="0" borderId="43" xfId="0" applyNumberFormat="1" applyFont="1" applyBorder="1" applyAlignment="1">
      <alignment wrapText="1"/>
    </xf>
    <xf numFmtId="0" fontId="7" fillId="0" borderId="30" xfId="0" applyFont="1" applyBorder="1"/>
    <xf numFmtId="0" fontId="36" fillId="2" borderId="65" xfId="0" applyFont="1" applyFill="1" applyBorder="1" applyAlignment="1">
      <alignment wrapText="1"/>
    </xf>
    <xf numFmtId="3" fontId="36" fillId="2" borderId="25" xfId="0" applyNumberFormat="1" applyFont="1" applyFill="1" applyBorder="1" applyAlignment="1">
      <alignment horizontal="right" wrapText="1"/>
    </xf>
    <xf numFmtId="3" fontId="36" fillId="2" borderId="19" xfId="0" applyNumberFormat="1" applyFont="1" applyFill="1" applyBorder="1" applyAlignment="1">
      <alignment horizontal="right" wrapText="1"/>
    </xf>
    <xf numFmtId="3" fontId="47" fillId="0" borderId="79" xfId="0" applyNumberFormat="1" applyFont="1" applyBorder="1" applyAlignment="1">
      <alignment horizontal="right"/>
    </xf>
    <xf numFmtId="3" fontId="49" fillId="0" borderId="83" xfId="0" applyNumberFormat="1" applyFont="1" applyBorder="1"/>
    <xf numFmtId="0" fontId="23" fillId="2" borderId="65" xfId="0" applyFont="1" applyFill="1" applyBorder="1" applyAlignment="1">
      <alignment wrapText="1"/>
    </xf>
    <xf numFmtId="3" fontId="44" fillId="2" borderId="65" xfId="0" applyNumberFormat="1" applyFont="1" applyFill="1" applyBorder="1" applyAlignment="1">
      <alignment horizontal="right" wrapText="1"/>
    </xf>
    <xf numFmtId="3" fontId="49" fillId="0" borderId="3" xfId="0" applyNumberFormat="1" applyFont="1" applyBorder="1"/>
    <xf numFmtId="3" fontId="49" fillId="0" borderId="82" xfId="0" applyNumberFormat="1" applyFont="1" applyBorder="1"/>
    <xf numFmtId="0" fontId="7" fillId="0" borderId="65" xfId="0" applyFont="1" applyBorder="1"/>
    <xf numFmtId="0" fontId="49" fillId="0" borderId="82" xfId="0" applyFont="1" applyBorder="1"/>
    <xf numFmtId="3" fontId="23" fillId="2" borderId="65" xfId="0" applyNumberFormat="1" applyFont="1" applyFill="1" applyBorder="1" applyAlignment="1">
      <alignment horizontal="right" wrapText="1"/>
    </xf>
    <xf numFmtId="3" fontId="47" fillId="0" borderId="65" xfId="0" applyNumberFormat="1" applyFont="1" applyBorder="1" applyAlignment="1">
      <alignment horizontal="right"/>
    </xf>
    <xf numFmtId="3" fontId="37" fillId="5" borderId="5" xfId="0" applyNumberFormat="1" applyFont="1" applyFill="1" applyBorder="1"/>
    <xf numFmtId="3" fontId="43" fillId="9" borderId="68" xfId="0" applyNumberFormat="1" applyFont="1" applyFill="1" applyBorder="1" applyAlignment="1">
      <alignment horizontal="right"/>
    </xf>
    <xf numFmtId="3" fontId="65" fillId="9" borderId="68" xfId="0" applyNumberFormat="1" applyFont="1" applyFill="1" applyBorder="1" applyAlignment="1">
      <alignment horizontal="right"/>
    </xf>
    <xf numFmtId="3" fontId="63" fillId="0" borderId="40" xfId="0" applyNumberFormat="1" applyFont="1" applyBorder="1" applyAlignment="1">
      <alignment horizontal="right" vertical="center" wrapText="1" shrinkToFit="1"/>
    </xf>
    <xf numFmtId="3" fontId="54" fillId="0" borderId="55" xfId="3" applyNumberFormat="1" applyFont="1" applyBorder="1"/>
    <xf numFmtId="3" fontId="56" fillId="0" borderId="5" xfId="0" applyNumberFormat="1" applyFont="1" applyBorder="1" applyAlignment="1">
      <alignment horizontal="right"/>
    </xf>
    <xf numFmtId="0" fontId="0" fillId="0" borderId="74" xfId="0" applyBorder="1"/>
    <xf numFmtId="3" fontId="54" fillId="0" borderId="42" xfId="3" applyNumberFormat="1" applyFont="1" applyBorder="1"/>
    <xf numFmtId="3" fontId="54" fillId="0" borderId="80" xfId="3" applyNumberFormat="1" applyFont="1" applyBorder="1"/>
    <xf numFmtId="1" fontId="52" fillId="0" borderId="5" xfId="3" applyNumberFormat="1" applyFont="1" applyBorder="1" applyAlignment="1">
      <alignment horizontal="center" vertical="center" wrapText="1"/>
    </xf>
    <xf numFmtId="3" fontId="54" fillId="0" borderId="4" xfId="3" applyNumberFormat="1" applyFont="1" applyBorder="1"/>
    <xf numFmtId="3" fontId="54" fillId="0" borderId="18" xfId="3" applyNumberFormat="1" applyFont="1" applyBorder="1"/>
    <xf numFmtId="0" fontId="0" fillId="0" borderId="51" xfId="0" applyBorder="1"/>
    <xf numFmtId="0" fontId="0" fillId="0" borderId="55" xfId="0" applyBorder="1"/>
    <xf numFmtId="3" fontId="56" fillId="0" borderId="5" xfId="0" applyNumberFormat="1" applyFont="1" applyBorder="1"/>
    <xf numFmtId="1" fontId="52" fillId="0" borderId="12" xfId="3" applyNumberFormat="1" applyFont="1" applyBorder="1" applyAlignment="1">
      <alignment horizontal="center" vertical="center" wrapText="1"/>
    </xf>
    <xf numFmtId="3" fontId="54" fillId="0" borderId="81" xfId="3" applyNumberFormat="1" applyFont="1" applyBorder="1"/>
    <xf numFmtId="0" fontId="0" fillId="0" borderId="80" xfId="0" applyBorder="1"/>
    <xf numFmtId="0" fontId="0" fillId="0" borderId="81" xfId="0" applyBorder="1"/>
    <xf numFmtId="3" fontId="54" fillId="0" borderId="0" xfId="0" applyNumberFormat="1" applyFont="1"/>
    <xf numFmtId="3" fontId="54" fillId="0" borderId="51" xfId="3" applyNumberFormat="1" applyFont="1" applyBorder="1"/>
    <xf numFmtId="0" fontId="42" fillId="0" borderId="18" xfId="0" applyFont="1" applyBorder="1"/>
    <xf numFmtId="3" fontId="55" fillId="0" borderId="55" xfId="0" applyNumberFormat="1" applyFont="1" applyBorder="1"/>
    <xf numFmtId="0" fontId="54" fillId="0" borderId="74" xfId="0" applyFont="1" applyBorder="1"/>
    <xf numFmtId="3" fontId="55" fillId="0" borderId="51" xfId="0" applyNumberFormat="1" applyFont="1" applyBorder="1"/>
    <xf numFmtId="0" fontId="54" fillId="0" borderId="78" xfId="0" applyFont="1" applyBorder="1"/>
    <xf numFmtId="0" fontId="29" fillId="0" borderId="5" xfId="0" applyFont="1" applyBorder="1" applyAlignment="1">
      <alignment horizontal="center" wrapText="1"/>
    </xf>
    <xf numFmtId="0" fontId="31" fillId="0" borderId="5" xfId="0" applyFont="1" applyBorder="1" applyAlignment="1">
      <alignment horizontal="center" wrapText="1"/>
    </xf>
    <xf numFmtId="0" fontId="31" fillId="0" borderId="5" xfId="0" applyFont="1" applyBorder="1" applyAlignment="1">
      <alignment horizontal="justify" wrapText="1"/>
    </xf>
    <xf numFmtId="3" fontId="30" fillId="0" borderId="5" xfId="0" applyNumberFormat="1" applyFont="1" applyBorder="1" applyAlignment="1">
      <alignment horizontal="right" wrapText="1"/>
    </xf>
    <xf numFmtId="0" fontId="30" fillId="0" borderId="5" xfId="0" applyFont="1" applyBorder="1" applyAlignment="1">
      <alignment horizontal="center" wrapText="1"/>
    </xf>
    <xf numFmtId="3" fontId="21" fillId="0" borderId="5" xfId="0" applyNumberFormat="1" applyFont="1" applyBorder="1"/>
    <xf numFmtId="3" fontId="57" fillId="3" borderId="5" xfId="0" applyNumberFormat="1" applyFont="1" applyFill="1" applyBorder="1" applyAlignment="1">
      <alignment vertical="center" wrapText="1" shrinkToFit="1"/>
    </xf>
    <xf numFmtId="0" fontId="73" fillId="0" borderId="41" xfId="0" applyFont="1" applyBorder="1" applyAlignment="1" applyProtection="1">
      <alignment vertical="center" wrapText="1"/>
      <protection locked="0"/>
    </xf>
    <xf numFmtId="3" fontId="58" fillId="3" borderId="5" xfId="0" applyNumberFormat="1" applyFont="1" applyFill="1" applyBorder="1" applyAlignment="1">
      <alignment vertical="center" wrapText="1" shrinkToFit="1"/>
    </xf>
    <xf numFmtId="0" fontId="21" fillId="0" borderId="96" xfId="0" applyFont="1" applyBorder="1" applyAlignment="1">
      <alignment vertical="center" wrapText="1"/>
    </xf>
    <xf numFmtId="3" fontId="21" fillId="0" borderId="97" xfId="0" applyNumberFormat="1" applyFont="1" applyBorder="1" applyAlignment="1">
      <alignment horizontal="right" vertical="center" wrapText="1"/>
    </xf>
    <xf numFmtId="0" fontId="21" fillId="0" borderId="98" xfId="0" applyFont="1" applyBorder="1" applyAlignment="1">
      <alignment vertical="center" wrapText="1"/>
    </xf>
    <xf numFmtId="3" fontId="21" fillId="0" borderId="99" xfId="0" applyNumberFormat="1" applyFont="1" applyBorder="1" applyAlignment="1">
      <alignment horizontal="right" vertical="center" wrapText="1"/>
    </xf>
    <xf numFmtId="0" fontId="43" fillId="0" borderId="100" xfId="0" applyFont="1" applyBorder="1" applyAlignment="1">
      <alignment vertical="center" wrapText="1"/>
    </xf>
    <xf numFmtId="3" fontId="43" fillId="0" borderId="101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59" fillId="0" borderId="0" xfId="0" applyFont="1" applyAlignment="1">
      <alignment horizontal="right"/>
    </xf>
    <xf numFmtId="0" fontId="59" fillId="0" borderId="0" xfId="0" applyFont="1"/>
    <xf numFmtId="0" fontId="45" fillId="4" borderId="108" xfId="0" applyFont="1" applyFill="1" applyBorder="1" applyAlignment="1">
      <alignment horizontal="center" vertical="center" wrapText="1" shrinkToFit="1"/>
    </xf>
    <xf numFmtId="0" fontId="45" fillId="4" borderId="104" xfId="0" applyFont="1" applyFill="1" applyBorder="1" applyAlignment="1">
      <alignment horizontal="center" vertical="center" wrapText="1" shrinkToFit="1"/>
    </xf>
    <xf numFmtId="0" fontId="45" fillId="4" borderId="25" xfId="0" applyFont="1" applyFill="1" applyBorder="1" applyAlignment="1">
      <alignment horizontal="center" vertical="center" wrapText="1" shrinkToFit="1"/>
    </xf>
    <xf numFmtId="49" fontId="74" fillId="0" borderId="22" xfId="0" applyNumberFormat="1" applyFont="1" applyBorder="1" applyAlignment="1">
      <alignment vertical="center" wrapText="1" shrinkToFit="1"/>
    </xf>
    <xf numFmtId="49" fontId="74" fillId="0" borderId="21" xfId="0" applyNumberFormat="1" applyFont="1" applyBorder="1" applyAlignment="1">
      <alignment vertical="center" wrapText="1" shrinkToFit="1"/>
    </xf>
    <xf numFmtId="3" fontId="74" fillId="0" borderId="21" xfId="0" applyNumberFormat="1" applyFont="1" applyBorder="1" applyAlignment="1">
      <alignment horizontal="center" vertical="center" wrapText="1" shrinkToFit="1"/>
    </xf>
    <xf numFmtId="3" fontId="74" fillId="0" borderId="4" xfId="0" applyNumberFormat="1" applyFont="1" applyBorder="1" applyAlignment="1">
      <alignment vertical="center" wrapText="1" shrinkToFit="1"/>
    </xf>
    <xf numFmtId="49" fontId="74" fillId="0" borderId="109" xfId="0" applyNumberFormat="1" applyFont="1" applyBorder="1" applyAlignment="1">
      <alignment vertical="center" wrapText="1" shrinkToFit="1"/>
    </xf>
    <xf numFmtId="49" fontId="74" fillId="0" borderId="110" xfId="0" applyNumberFormat="1" applyFont="1" applyBorder="1" applyAlignment="1">
      <alignment vertical="center" wrapText="1" shrinkToFit="1"/>
    </xf>
    <xf numFmtId="3" fontId="74" fillId="0" borderId="107" xfId="0" applyNumberFormat="1" applyFont="1" applyBorder="1" applyAlignment="1">
      <alignment vertical="center" wrapText="1" shrinkToFit="1"/>
    </xf>
    <xf numFmtId="49" fontId="74" fillId="0" borderId="111" xfId="0" applyNumberFormat="1" applyFont="1" applyBorder="1" applyAlignment="1">
      <alignment vertical="center" wrapText="1" shrinkToFit="1"/>
    </xf>
    <xf numFmtId="49" fontId="74" fillId="0" borderId="112" xfId="0" applyNumberFormat="1" applyFont="1" applyBorder="1" applyAlignment="1">
      <alignment vertical="center" wrapText="1" shrinkToFit="1"/>
    </xf>
    <xf numFmtId="3" fontId="74" fillId="0" borderId="113" xfId="0" applyNumberFormat="1" applyFont="1" applyBorder="1" applyAlignment="1">
      <alignment vertical="center" wrapText="1" shrinkToFit="1"/>
    </xf>
    <xf numFmtId="49" fontId="74" fillId="0" borderId="103" xfId="0" applyNumberFormat="1" applyFont="1" applyBorder="1" applyAlignment="1">
      <alignment vertical="center" wrapText="1" shrinkToFit="1"/>
    </xf>
    <xf numFmtId="49" fontId="74" fillId="0" borderId="114" xfId="0" applyNumberFormat="1" applyFont="1" applyBorder="1" applyAlignment="1">
      <alignment vertical="center" wrapText="1" shrinkToFit="1"/>
    </xf>
    <xf numFmtId="3" fontId="74" fillId="0" borderId="115" xfId="0" applyNumberFormat="1" applyFont="1" applyBorder="1" applyAlignment="1">
      <alignment vertical="center" wrapText="1" shrinkToFit="1"/>
    </xf>
    <xf numFmtId="3" fontId="57" fillId="14" borderId="79" xfId="0" applyNumberFormat="1" applyFont="1" applyFill="1" applyBorder="1" applyAlignment="1">
      <alignment horizontal="right" vertical="center" wrapText="1" shrinkToFit="1"/>
    </xf>
    <xf numFmtId="3" fontId="57" fillId="14" borderId="79" xfId="0" applyNumberFormat="1" applyFont="1" applyFill="1" applyBorder="1" applyAlignment="1">
      <alignment horizontal="center" vertical="center" wrapText="1" shrinkToFit="1"/>
    </xf>
    <xf numFmtId="3" fontId="57" fillId="14" borderId="5" xfId="0" applyNumberFormat="1" applyFont="1" applyFill="1" applyBorder="1" applyAlignment="1">
      <alignment vertical="center" wrapText="1" shrinkToFit="1"/>
    </xf>
    <xf numFmtId="3" fontId="57" fillId="14" borderId="46" xfId="0" applyNumberFormat="1" applyFont="1" applyFill="1" applyBorder="1" applyAlignment="1">
      <alignment horizontal="center" vertical="center" wrapText="1" shrinkToFit="1"/>
    </xf>
    <xf numFmtId="0" fontId="75" fillId="0" borderId="21" xfId="0" applyFont="1" applyBorder="1" applyAlignment="1" applyProtection="1">
      <alignment vertical="center" wrapText="1"/>
      <protection locked="0"/>
    </xf>
    <xf numFmtId="3" fontId="38" fillId="0" borderId="4" xfId="0" applyNumberFormat="1" applyFont="1" applyBorder="1" applyAlignment="1">
      <alignment vertical="center" wrapText="1" shrinkToFit="1"/>
    </xf>
    <xf numFmtId="49" fontId="38" fillId="0" borderId="41" xfId="0" applyNumberFormat="1" applyFont="1" applyBorder="1" applyAlignment="1">
      <alignment horizontal="left" vertical="center" wrapText="1" shrinkToFit="1"/>
    </xf>
    <xf numFmtId="49" fontId="38" fillId="0" borderId="40" xfId="0" applyNumberFormat="1" applyFont="1" applyBorder="1" applyAlignment="1">
      <alignment horizontal="left" vertical="center" wrapText="1" shrinkToFit="1"/>
    </xf>
    <xf numFmtId="3" fontId="38" fillId="0" borderId="40" xfId="0" applyNumberFormat="1" applyFont="1" applyBorder="1" applyAlignment="1">
      <alignment horizontal="center" vertical="center" wrapText="1" shrinkToFit="1"/>
    </xf>
    <xf numFmtId="3" fontId="38" fillId="0" borderId="18" xfId="0" applyNumberFormat="1" applyFont="1" applyBorder="1" applyAlignment="1">
      <alignment vertical="center" wrapText="1" shrinkToFit="1"/>
    </xf>
    <xf numFmtId="3" fontId="76" fillId="14" borderId="46" xfId="0" applyNumberFormat="1" applyFont="1" applyFill="1" applyBorder="1" applyAlignment="1">
      <alignment horizontal="center" vertical="center" wrapText="1" shrinkToFit="1"/>
    </xf>
    <xf numFmtId="3" fontId="76" fillId="14" borderId="5" xfId="0" applyNumberFormat="1" applyFont="1" applyFill="1" applyBorder="1" applyAlignment="1">
      <alignment vertical="center" wrapText="1" shrinkToFit="1"/>
    </xf>
    <xf numFmtId="49" fontId="74" fillId="0" borderId="104" xfId="0" applyNumberFormat="1" applyFont="1" applyBorder="1" applyAlignment="1">
      <alignment vertical="center" wrapText="1" shrinkToFit="1"/>
    </xf>
    <xf numFmtId="3" fontId="76" fillId="14" borderId="79" xfId="0" applyNumberFormat="1" applyFont="1" applyFill="1" applyBorder="1" applyAlignment="1">
      <alignment horizontal="right" vertical="center" wrapText="1" shrinkToFit="1"/>
    </xf>
    <xf numFmtId="49" fontId="76" fillId="14" borderId="45" xfId="0" applyNumberFormat="1" applyFont="1" applyFill="1" applyBorder="1" applyAlignment="1">
      <alignment vertical="center" wrapText="1" shrinkToFit="1"/>
    </xf>
    <xf numFmtId="49" fontId="76" fillId="14" borderId="46" xfId="0" applyNumberFormat="1" applyFont="1" applyFill="1" applyBorder="1" applyAlignment="1">
      <alignment vertical="center" wrapText="1" shrinkToFit="1"/>
    </xf>
    <xf numFmtId="49" fontId="76" fillId="14" borderId="19" xfId="0" applyNumberFormat="1" applyFont="1" applyFill="1" applyBorder="1" applyAlignment="1">
      <alignment vertical="center" wrapText="1" shrinkToFit="1"/>
    </xf>
    <xf numFmtId="49" fontId="76" fillId="14" borderId="20" xfId="0" applyNumberFormat="1" applyFont="1" applyFill="1" applyBorder="1" applyAlignment="1">
      <alignment vertical="center" wrapText="1" shrinkToFit="1"/>
    </xf>
    <xf numFmtId="3" fontId="37" fillId="4" borderId="20" xfId="0" applyNumberFormat="1" applyFont="1" applyFill="1" applyBorder="1" applyAlignment="1">
      <alignment horizontal="right" vertical="center"/>
    </xf>
    <xf numFmtId="3" fontId="77" fillId="4" borderId="95" xfId="0" applyNumberFormat="1" applyFont="1" applyFill="1" applyBorder="1" applyAlignment="1">
      <alignment horizontal="center" vertical="center"/>
    </xf>
    <xf numFmtId="3" fontId="77" fillId="4" borderId="5" xfId="0" applyNumberFormat="1" applyFont="1" applyFill="1" applyBorder="1" applyAlignment="1">
      <alignment vertical="center"/>
    </xf>
    <xf numFmtId="3" fontId="62" fillId="0" borderId="0" xfId="0" applyNumberFormat="1" applyFont="1"/>
    <xf numFmtId="0" fontId="79" fillId="0" borderId="0" xfId="0" applyFont="1" applyAlignment="1">
      <alignment horizontal="right"/>
    </xf>
    <xf numFmtId="3" fontId="80" fillId="0" borderId="94" xfId="0" applyNumberFormat="1" applyFont="1" applyBorder="1" applyAlignment="1">
      <alignment vertical="center" wrapText="1" shrinkToFit="1"/>
    </xf>
    <xf numFmtId="3" fontId="81" fillId="0" borderId="0" xfId="0" applyNumberFormat="1" applyFont="1"/>
    <xf numFmtId="3" fontId="57" fillId="15" borderId="79" xfId="0" applyNumberFormat="1" applyFont="1" applyFill="1" applyBorder="1" applyAlignment="1">
      <alignment horizontal="right" vertical="center" wrapText="1" shrinkToFit="1"/>
    </xf>
    <xf numFmtId="3" fontId="57" fillId="15" borderId="46" xfId="0" applyNumberFormat="1" applyFont="1" applyFill="1" applyBorder="1" applyAlignment="1">
      <alignment vertical="center" wrapText="1" shrinkToFit="1"/>
    </xf>
    <xf numFmtId="3" fontId="57" fillId="15" borderId="46" xfId="0" applyNumberFormat="1" applyFont="1" applyFill="1" applyBorder="1" applyAlignment="1">
      <alignment horizontal="center" vertical="center" wrapText="1" shrinkToFit="1"/>
    </xf>
    <xf numFmtId="3" fontId="57" fillId="15" borderId="73" xfId="0" applyNumberFormat="1" applyFont="1" applyFill="1" applyBorder="1" applyAlignment="1">
      <alignment vertical="center" wrapText="1" shrinkToFit="1"/>
    </xf>
    <xf numFmtId="3" fontId="57" fillId="15" borderId="5" xfId="0" applyNumberFormat="1" applyFont="1" applyFill="1" applyBorder="1" applyAlignment="1">
      <alignment vertical="center" wrapText="1" shrinkToFit="1"/>
    </xf>
    <xf numFmtId="49" fontId="67" fillId="0" borderId="110" xfId="0" applyNumberFormat="1" applyFont="1" applyBorder="1" applyAlignment="1">
      <alignment vertical="center" wrapText="1" shrinkToFit="1"/>
    </xf>
    <xf numFmtId="3" fontId="57" fillId="15" borderId="66" xfId="0" applyNumberFormat="1" applyFont="1" applyFill="1" applyBorder="1" applyAlignment="1">
      <alignment horizontal="right" vertical="center" wrapText="1" shrinkToFit="1"/>
    </xf>
    <xf numFmtId="3" fontId="57" fillId="15" borderId="73" xfId="0" applyNumberFormat="1" applyFont="1" applyFill="1" applyBorder="1" applyAlignment="1">
      <alignment horizontal="center" vertical="center" wrapText="1" shrinkToFit="1"/>
    </xf>
    <xf numFmtId="49" fontId="38" fillId="0" borderId="116" xfId="0" applyNumberFormat="1" applyFont="1" applyBorder="1" applyAlignment="1">
      <alignment horizontal="left" vertical="center" wrapText="1" shrinkToFit="1"/>
    </xf>
    <xf numFmtId="49" fontId="38" fillId="0" borderId="117" xfId="0" applyNumberFormat="1" applyFont="1" applyBorder="1" applyAlignment="1">
      <alignment horizontal="left" vertical="center" wrapText="1" shrinkToFit="1"/>
    </xf>
    <xf numFmtId="3" fontId="38" fillId="0" borderId="102" xfId="0" applyNumberFormat="1" applyFont="1" applyBorder="1" applyAlignment="1">
      <alignment vertical="center" wrapText="1" shrinkToFit="1"/>
    </xf>
    <xf numFmtId="3" fontId="38" fillId="0" borderId="110" xfId="0" applyNumberFormat="1" applyFont="1" applyBorder="1" applyAlignment="1">
      <alignment vertical="center" wrapText="1" shrinkToFit="1"/>
    </xf>
    <xf numFmtId="0" fontId="82" fillId="0" borderId="0" xfId="0" applyFont="1"/>
    <xf numFmtId="3" fontId="79" fillId="0" borderId="0" xfId="0" applyNumberFormat="1" applyFont="1"/>
    <xf numFmtId="3" fontId="57" fillId="15" borderId="79" xfId="0" applyNumberFormat="1" applyFont="1" applyFill="1" applyBorder="1" applyAlignment="1">
      <alignment horizontal="right"/>
    </xf>
    <xf numFmtId="3" fontId="57" fillId="15" borderId="46" xfId="0" applyNumberFormat="1" applyFont="1" applyFill="1" applyBorder="1" applyAlignment="1">
      <alignment horizontal="center"/>
    </xf>
    <xf numFmtId="3" fontId="57" fillId="15" borderId="5" xfId="0" applyNumberFormat="1" applyFont="1" applyFill="1" applyBorder="1"/>
    <xf numFmtId="3" fontId="74" fillId="0" borderId="32" xfId="0" applyNumberFormat="1" applyFont="1" applyBorder="1" applyAlignment="1">
      <alignment horizontal="center" vertical="center" wrapText="1" shrinkToFit="1"/>
    </xf>
    <xf numFmtId="3" fontId="57" fillId="15" borderId="68" xfId="0" applyNumberFormat="1" applyFont="1" applyFill="1" applyBorder="1" applyAlignment="1">
      <alignment horizontal="center" vertical="center" wrapText="1" shrinkToFit="1"/>
    </xf>
    <xf numFmtId="49" fontId="57" fillId="15" borderId="63" xfId="0" applyNumberFormat="1" applyFont="1" applyFill="1" applyBorder="1" applyAlignment="1">
      <alignment horizontal="left" vertical="center" wrapText="1" shrinkToFit="1"/>
    </xf>
    <xf numFmtId="49" fontId="57" fillId="15" borderId="79" xfId="0" applyNumberFormat="1" applyFont="1" applyFill="1" applyBorder="1" applyAlignment="1">
      <alignment horizontal="left" vertical="center" wrapText="1" shrinkToFit="1"/>
    </xf>
    <xf numFmtId="3" fontId="57" fillId="15" borderId="44" xfId="0" applyNumberFormat="1" applyFont="1" applyFill="1" applyBorder="1" applyAlignment="1">
      <alignment vertical="center" wrapText="1" shrinkToFit="1"/>
    </xf>
    <xf numFmtId="49" fontId="57" fillId="15" borderId="63" xfId="0" applyNumberFormat="1" applyFont="1" applyFill="1" applyBorder="1" applyAlignment="1">
      <alignment vertical="center" wrapText="1" shrinkToFit="1"/>
    </xf>
    <xf numFmtId="49" fontId="57" fillId="15" borderId="79" xfId="0" applyNumberFormat="1" applyFont="1" applyFill="1" applyBorder="1" applyAlignment="1">
      <alignment vertical="center" wrapText="1" shrinkToFit="1"/>
    </xf>
    <xf numFmtId="3" fontId="57" fillId="15" borderId="90" xfId="0" applyNumberFormat="1" applyFont="1" applyFill="1" applyBorder="1" applyAlignment="1">
      <alignment vertical="center"/>
    </xf>
    <xf numFmtId="3" fontId="57" fillId="15" borderId="44" xfId="0" applyNumberFormat="1" applyFont="1" applyFill="1" applyBorder="1" applyAlignment="1">
      <alignment vertical="center"/>
    </xf>
    <xf numFmtId="49" fontId="57" fillId="15" borderId="45" xfId="0" applyNumberFormat="1" applyFont="1" applyFill="1" applyBorder="1" applyAlignment="1">
      <alignment vertical="center" wrapText="1" shrinkToFit="1"/>
    </xf>
    <xf numFmtId="49" fontId="57" fillId="15" borderId="117" xfId="0" applyNumberFormat="1" applyFont="1" applyFill="1" applyBorder="1" applyAlignment="1">
      <alignment vertical="center" wrapText="1" shrinkToFit="1"/>
    </xf>
    <xf numFmtId="3" fontId="57" fillId="6" borderId="120" xfId="0" applyNumberFormat="1" applyFont="1" applyFill="1" applyBorder="1" applyAlignment="1">
      <alignment horizontal="center" vertical="center" wrapText="1" shrinkToFit="1"/>
    </xf>
    <xf numFmtId="3" fontId="57" fillId="6" borderId="102" xfId="0" applyNumberFormat="1" applyFont="1" applyFill="1" applyBorder="1" applyAlignment="1">
      <alignment vertical="center" wrapText="1" shrinkToFit="1"/>
    </xf>
    <xf numFmtId="49" fontId="57" fillId="15" borderId="121" xfId="0" applyNumberFormat="1" applyFont="1" applyFill="1" applyBorder="1" applyAlignment="1">
      <alignment vertical="center" wrapText="1" shrinkToFit="1"/>
    </xf>
    <xf numFmtId="3" fontId="57" fillId="6" borderId="122" xfId="0" applyNumberFormat="1" applyFont="1" applyFill="1" applyBorder="1" applyAlignment="1">
      <alignment horizontal="center" vertical="center" wrapText="1" shrinkToFit="1"/>
    </xf>
    <xf numFmtId="3" fontId="57" fillId="6" borderId="107" xfId="0" applyNumberFormat="1" applyFont="1" applyFill="1" applyBorder="1" applyAlignment="1">
      <alignment vertical="center" wrapText="1" shrinkToFit="1"/>
    </xf>
    <xf numFmtId="49" fontId="57" fillId="15" borderId="114" xfId="0" applyNumberFormat="1" applyFont="1" applyFill="1" applyBorder="1" applyAlignment="1">
      <alignment vertical="center" wrapText="1" shrinkToFit="1"/>
    </xf>
    <xf numFmtId="3" fontId="57" fillId="6" borderId="21" xfId="0" applyNumberFormat="1" applyFont="1" applyFill="1" applyBorder="1" applyAlignment="1">
      <alignment horizontal="center" vertical="center" wrapText="1" shrinkToFit="1"/>
    </xf>
    <xf numFmtId="3" fontId="57" fillId="6" borderId="113" xfId="0" applyNumberFormat="1" applyFont="1" applyFill="1" applyBorder="1" applyAlignment="1">
      <alignment vertical="center" wrapText="1" shrinkToFit="1"/>
    </xf>
    <xf numFmtId="0" fontId="45" fillId="8" borderId="104" xfId="0" applyFont="1" applyFill="1" applyBorder="1" applyAlignment="1">
      <alignment horizontal="center" vertical="center" wrapText="1" shrinkToFit="1"/>
    </xf>
    <xf numFmtId="0" fontId="45" fillId="8" borderId="114" xfId="0" applyFont="1" applyFill="1" applyBorder="1" applyAlignment="1">
      <alignment horizontal="center" vertical="center" wrapText="1" shrinkToFit="1"/>
    </xf>
    <xf numFmtId="0" fontId="38" fillId="0" borderId="119" xfId="0" applyFont="1" applyBorder="1" applyAlignment="1">
      <alignment horizontal="left" vertical="center" wrapText="1" shrinkToFit="1"/>
    </xf>
    <xf numFmtId="3" fontId="38" fillId="0" borderId="119" xfId="0" applyNumberFormat="1" applyFont="1" applyBorder="1" applyAlignment="1">
      <alignment horizontal="right" vertical="center" wrapText="1" shrinkToFit="1"/>
    </xf>
    <xf numFmtId="3" fontId="38" fillId="0" borderId="120" xfId="0" applyNumberFormat="1" applyFont="1" applyBorder="1" applyAlignment="1">
      <alignment horizontal="right" vertical="center" wrapText="1" shrinkToFit="1"/>
    </xf>
    <xf numFmtId="0" fontId="38" fillId="0" borderId="21" xfId="0" applyFont="1" applyBorder="1" applyAlignment="1">
      <alignment horizontal="left" vertical="center" wrapText="1" shrinkToFit="1"/>
    </xf>
    <xf numFmtId="49" fontId="38" fillId="0" borderId="112" xfId="0" applyNumberFormat="1" applyFont="1" applyBorder="1" applyAlignment="1">
      <alignment vertical="center" wrapText="1" shrinkToFit="1"/>
    </xf>
    <xf numFmtId="3" fontId="67" fillId="0" borderId="122" xfId="0" applyNumberFormat="1" applyFont="1" applyBorder="1" applyAlignment="1">
      <alignment vertical="center" wrapText="1" shrinkToFit="1"/>
    </xf>
    <xf numFmtId="3" fontId="67" fillId="0" borderId="124" xfId="0" applyNumberFormat="1" applyFont="1" applyBorder="1" applyAlignment="1">
      <alignment vertical="center" wrapText="1" shrinkToFit="1"/>
    </xf>
    <xf numFmtId="49" fontId="67" fillId="0" borderId="112" xfId="0" applyNumberFormat="1" applyFont="1" applyBorder="1" applyAlignment="1">
      <alignment vertical="center" wrapText="1" shrinkToFit="1"/>
    </xf>
    <xf numFmtId="0" fontId="45" fillId="13" borderId="104" xfId="0" applyFont="1" applyFill="1" applyBorder="1" applyAlignment="1">
      <alignment horizontal="center" vertical="center" wrapText="1" shrinkToFit="1"/>
    </xf>
    <xf numFmtId="0" fontId="45" fillId="13" borderId="71" xfId="0" applyFont="1" applyFill="1" applyBorder="1" applyAlignment="1">
      <alignment horizontal="center" vertical="center" wrapText="1" shrinkToFit="1"/>
    </xf>
    <xf numFmtId="49" fontId="38" fillId="0" borderId="21" xfId="0" applyNumberFormat="1" applyFont="1" applyBorder="1" applyAlignment="1">
      <alignment horizontal="left" vertical="center" wrapText="1" shrinkToFit="1"/>
    </xf>
    <xf numFmtId="3" fontId="38" fillId="0" borderId="31" xfId="0" applyNumberFormat="1" applyFont="1" applyBorder="1" applyAlignment="1">
      <alignment horizontal="right" vertical="center" wrapText="1" shrinkToFit="1"/>
    </xf>
    <xf numFmtId="49" fontId="38" fillId="0" borderId="110" xfId="0" applyNumberFormat="1" applyFont="1" applyBorder="1" applyAlignment="1">
      <alignment horizontal="left" vertical="center" wrapText="1" shrinkToFit="1"/>
    </xf>
    <xf numFmtId="3" fontId="38" fillId="0" borderId="122" xfId="0" applyNumberFormat="1" applyFont="1" applyBorder="1" applyAlignment="1">
      <alignment horizontal="right" vertical="center" wrapText="1" shrinkToFit="1"/>
    </xf>
    <xf numFmtId="49" fontId="68" fillId="0" borderId="125" xfId="0" applyNumberFormat="1" applyFont="1" applyBorder="1" applyAlignment="1" applyProtection="1">
      <alignment vertical="center" wrapText="1" readingOrder="1"/>
      <protection locked="0"/>
    </xf>
    <xf numFmtId="3" fontId="83" fillId="0" borderId="110" xfId="0" applyNumberFormat="1" applyFont="1" applyBorder="1" applyAlignment="1" applyProtection="1">
      <alignment horizontal="right" vertical="center" wrapText="1" readingOrder="1"/>
      <protection locked="0"/>
    </xf>
    <xf numFmtId="49" fontId="38" fillId="0" borderId="112" xfId="0" applyNumberFormat="1" applyFont="1" applyBorder="1" applyAlignment="1">
      <alignment horizontal="left" vertical="center" wrapText="1" shrinkToFit="1"/>
    </xf>
    <xf numFmtId="3" fontId="38" fillId="0" borderId="36" xfId="0" applyNumberFormat="1" applyFont="1" applyBorder="1" applyAlignment="1">
      <alignment horizontal="right" vertical="center" wrapText="1" shrinkToFit="1"/>
    </xf>
    <xf numFmtId="3" fontId="57" fillId="16" borderId="68" xfId="0" applyNumberFormat="1" applyFont="1" applyFill="1" applyBorder="1" applyAlignment="1">
      <alignment horizontal="right" vertical="center" wrapText="1" shrinkToFit="1"/>
    </xf>
    <xf numFmtId="3" fontId="57" fillId="16" borderId="79" xfId="0" applyNumberFormat="1" applyFont="1" applyFill="1" applyBorder="1" applyAlignment="1">
      <alignment horizontal="right" vertical="center" wrapText="1" shrinkToFit="1"/>
    </xf>
    <xf numFmtId="3" fontId="57" fillId="16" borderId="46" xfId="0" applyNumberFormat="1" applyFont="1" applyFill="1" applyBorder="1" applyAlignment="1">
      <alignment horizontal="center" vertical="center" wrapText="1" shrinkToFit="1"/>
    </xf>
    <xf numFmtId="3" fontId="57" fillId="16" borderId="73" xfId="0" applyNumberFormat="1" applyFont="1" applyFill="1" applyBorder="1" applyAlignment="1">
      <alignment horizontal="right" vertical="center" wrapText="1" shrinkToFit="1"/>
    </xf>
    <xf numFmtId="3" fontId="38" fillId="0" borderId="35" xfId="0" applyNumberFormat="1" applyFont="1" applyBorder="1" applyAlignment="1">
      <alignment horizontal="right" vertical="center" wrapText="1" shrinkToFit="1"/>
    </xf>
    <xf numFmtId="3" fontId="38" fillId="0" borderId="121" xfId="0" applyNumberFormat="1" applyFont="1" applyBorder="1" applyAlignment="1">
      <alignment horizontal="right" vertical="center" wrapText="1" shrinkToFit="1"/>
    </xf>
    <xf numFmtId="49" fontId="38" fillId="0" borderId="121" xfId="0" applyNumberFormat="1" applyFont="1" applyBorder="1" applyAlignment="1">
      <alignment horizontal="left" vertical="center" wrapText="1" shrinkToFit="1"/>
    </xf>
    <xf numFmtId="49" fontId="38" fillId="0" borderId="109" xfId="0" applyNumberFormat="1" applyFont="1" applyBorder="1" applyAlignment="1">
      <alignment vertical="center" wrapText="1" shrinkToFit="1"/>
    </xf>
    <xf numFmtId="49" fontId="38" fillId="0" borderId="22" xfId="0" applyNumberFormat="1" applyFont="1" applyBorder="1" applyAlignment="1">
      <alignment vertical="center" wrapText="1" shrinkToFit="1"/>
    </xf>
    <xf numFmtId="49" fontId="38" fillId="0" borderId="111" xfId="0" applyNumberFormat="1" applyFont="1" applyBorder="1" applyAlignment="1">
      <alignment vertical="center" wrapText="1" shrinkToFit="1"/>
    </xf>
    <xf numFmtId="3" fontId="38" fillId="0" borderId="123" xfId="0" applyNumberFormat="1" applyFont="1" applyBorder="1" applyAlignment="1">
      <alignment horizontal="right" vertical="center" wrapText="1" shrinkToFit="1"/>
    </xf>
    <xf numFmtId="3" fontId="38" fillId="0" borderId="124" xfId="0" applyNumberFormat="1" applyFont="1" applyBorder="1" applyAlignment="1">
      <alignment horizontal="right" vertical="center" wrapText="1" shrinkToFit="1"/>
    </xf>
    <xf numFmtId="3" fontId="57" fillId="16" borderId="73" xfId="0" applyNumberFormat="1" applyFont="1" applyFill="1" applyBorder="1" applyAlignment="1">
      <alignment horizontal="center" vertical="center" wrapText="1" shrinkToFit="1"/>
    </xf>
    <xf numFmtId="49" fontId="38" fillId="0" borderId="119" xfId="0" applyNumberFormat="1" applyFont="1" applyBorder="1" applyAlignment="1">
      <alignment horizontal="left" vertical="center" wrapText="1" shrinkToFit="1"/>
    </xf>
    <xf numFmtId="3" fontId="38" fillId="0" borderId="118" xfId="0" applyNumberFormat="1" applyFont="1" applyBorder="1" applyAlignment="1">
      <alignment horizontal="right" vertical="center" wrapText="1" shrinkToFit="1"/>
    </xf>
    <xf numFmtId="3" fontId="38" fillId="0" borderId="118" xfId="0" applyNumberFormat="1" applyFont="1" applyBorder="1" applyAlignment="1">
      <alignment horizontal="center" vertical="center" wrapText="1" shrinkToFit="1"/>
    </xf>
    <xf numFmtId="3" fontId="37" fillId="18" borderId="46" xfId="0" applyNumberFormat="1" applyFont="1" applyFill="1" applyBorder="1"/>
    <xf numFmtId="3" fontId="37" fillId="18" borderId="46" xfId="0" applyNumberFormat="1" applyFont="1" applyFill="1" applyBorder="1" applyAlignment="1">
      <alignment horizontal="center"/>
    </xf>
    <xf numFmtId="3" fontId="37" fillId="18" borderId="73" xfId="0" applyNumberFormat="1" applyFont="1" applyFill="1" applyBorder="1"/>
    <xf numFmtId="3" fontId="38" fillId="0" borderId="0" xfId="0" applyNumberFormat="1" applyFont="1" applyAlignment="1">
      <alignment horizontal="right" vertical="center" wrapText="1" shrinkToFit="1"/>
    </xf>
    <xf numFmtId="3" fontId="84" fillId="0" borderId="0" xfId="0" applyNumberFormat="1" applyFont="1"/>
    <xf numFmtId="49" fontId="38" fillId="0" borderId="31" xfId="0" applyNumberFormat="1" applyFont="1" applyBorder="1" applyAlignment="1">
      <alignment horizontal="left" vertical="center" wrapText="1" shrinkToFit="1"/>
    </xf>
    <xf numFmtId="0" fontId="65" fillId="8" borderId="104" xfId="0" applyFont="1" applyFill="1" applyBorder="1" applyAlignment="1">
      <alignment horizontal="center" vertical="center" wrapText="1" shrinkToFit="1"/>
    </xf>
    <xf numFmtId="3" fontId="65" fillId="9" borderId="46" xfId="0" applyNumberFormat="1" applyFont="1" applyFill="1" applyBorder="1"/>
    <xf numFmtId="3" fontId="65" fillId="9" borderId="46" xfId="0" applyNumberFormat="1" applyFont="1" applyFill="1" applyBorder="1" applyAlignment="1">
      <alignment horizontal="center"/>
    </xf>
    <xf numFmtId="49" fontId="63" fillId="0" borderId="112" xfId="0" applyNumberFormat="1" applyFont="1" applyBorder="1" applyAlignment="1">
      <alignment vertical="center" wrapText="1" shrinkToFit="1"/>
    </xf>
    <xf numFmtId="49" fontId="66" fillId="0" borderId="110" xfId="0" applyNumberFormat="1" applyFont="1" applyBorder="1" applyAlignment="1">
      <alignment vertical="center" wrapText="1" shrinkToFit="1"/>
    </xf>
    <xf numFmtId="3" fontId="66" fillId="0" borderId="110" xfId="0" applyNumberFormat="1" applyFont="1" applyBorder="1" applyAlignment="1">
      <alignment horizontal="right" vertical="center" wrapText="1" shrinkToFit="1"/>
    </xf>
    <xf numFmtId="3" fontId="66" fillId="0" borderId="122" xfId="0" applyNumberFormat="1" applyFont="1" applyBorder="1" applyAlignment="1">
      <alignment vertical="center" wrapText="1" shrinkToFit="1"/>
    </xf>
    <xf numFmtId="0" fontId="70" fillId="13" borderId="104" xfId="0" applyFont="1" applyFill="1" applyBorder="1" applyAlignment="1">
      <alignment horizontal="center" vertical="center" wrapText="1" shrinkToFit="1"/>
    </xf>
    <xf numFmtId="0" fontId="70" fillId="13" borderId="71" xfId="0" applyFont="1" applyFill="1" applyBorder="1" applyAlignment="1">
      <alignment horizontal="center" vertical="center" wrapText="1" shrinkToFit="1"/>
    </xf>
    <xf numFmtId="49" fontId="85" fillId="0" borderId="32" xfId="0" applyNumberFormat="1" applyFont="1" applyBorder="1" applyAlignment="1">
      <alignment horizontal="left" vertical="center" wrapText="1" shrinkToFit="1"/>
    </xf>
    <xf numFmtId="3" fontId="85" fillId="0" borderId="119" xfId="0" applyNumberFormat="1" applyFont="1" applyBorder="1" applyAlignment="1">
      <alignment horizontal="right" vertical="center" wrapText="1" shrinkToFit="1"/>
    </xf>
    <xf numFmtId="3" fontId="85" fillId="0" borderId="31" xfId="0" applyNumberFormat="1" applyFont="1" applyBorder="1" applyAlignment="1">
      <alignment horizontal="right" vertical="center" wrapText="1" shrinkToFit="1"/>
    </xf>
    <xf numFmtId="3" fontId="85" fillId="0" borderId="21" xfId="0" applyNumberFormat="1" applyFont="1" applyBorder="1" applyAlignment="1">
      <alignment horizontal="center" vertical="center" wrapText="1" shrinkToFit="1"/>
    </xf>
    <xf numFmtId="3" fontId="85" fillId="0" borderId="23" xfId="0" applyNumberFormat="1" applyFont="1" applyBorder="1" applyAlignment="1">
      <alignment horizontal="right" vertical="center" wrapText="1" shrinkToFit="1"/>
    </xf>
    <xf numFmtId="49" fontId="85" fillId="0" borderId="105" xfId="0" applyNumberFormat="1" applyFont="1" applyBorder="1" applyAlignment="1">
      <alignment horizontal="left" vertical="center" wrapText="1" shrinkToFit="1"/>
    </xf>
    <xf numFmtId="3" fontId="85" fillId="0" borderId="122" xfId="0" applyNumberFormat="1" applyFont="1" applyBorder="1" applyAlignment="1">
      <alignment horizontal="right" vertical="center" wrapText="1" shrinkToFit="1"/>
    </xf>
    <xf numFmtId="49" fontId="85" fillId="0" borderId="125" xfId="0" applyNumberFormat="1" applyFont="1" applyBorder="1" applyAlignment="1">
      <alignment horizontal="left" vertical="center" wrapText="1" shrinkToFit="1"/>
    </xf>
    <xf numFmtId="3" fontId="87" fillId="16" borderId="68" xfId="0" applyNumberFormat="1" applyFont="1" applyFill="1" applyBorder="1" applyAlignment="1">
      <alignment horizontal="right" vertical="center" wrapText="1" shrinkToFit="1"/>
    </xf>
    <xf numFmtId="3" fontId="87" fillId="16" borderId="73" xfId="0" applyNumberFormat="1" applyFont="1" applyFill="1" applyBorder="1" applyAlignment="1">
      <alignment horizontal="right" vertical="center" wrapText="1" shrinkToFit="1"/>
    </xf>
    <xf numFmtId="3" fontId="87" fillId="16" borderId="46" xfId="0" applyNumberFormat="1" applyFont="1" applyFill="1" applyBorder="1" applyAlignment="1">
      <alignment horizontal="right" vertical="center" wrapText="1" shrinkToFit="1"/>
    </xf>
    <xf numFmtId="3" fontId="87" fillId="16" borderId="46" xfId="0" applyNumberFormat="1" applyFont="1" applyFill="1" applyBorder="1" applyAlignment="1">
      <alignment horizontal="center" vertical="center" wrapText="1" shrinkToFit="1"/>
    </xf>
    <xf numFmtId="49" fontId="85" fillId="0" borderId="21" xfId="0" applyNumberFormat="1" applyFont="1" applyBorder="1" applyAlignment="1">
      <alignment horizontal="left" vertical="center" wrapText="1" shrinkToFit="1"/>
    </xf>
    <xf numFmtId="49" fontId="85" fillId="0" borderId="112" xfId="0" applyNumberFormat="1" applyFont="1" applyBorder="1" applyAlignment="1">
      <alignment horizontal="left" vertical="center" wrapText="1" shrinkToFit="1"/>
    </xf>
    <xf numFmtId="3" fontId="85" fillId="0" borderId="36" xfId="0" applyNumberFormat="1" applyFont="1" applyBorder="1" applyAlignment="1">
      <alignment horizontal="right" vertical="center" wrapText="1" shrinkToFit="1"/>
    </xf>
    <xf numFmtId="49" fontId="85" fillId="0" borderId="110" xfId="0" applyNumberFormat="1" applyFont="1" applyBorder="1" applyAlignment="1">
      <alignment horizontal="left" vertical="center" wrapText="1" shrinkToFit="1"/>
    </xf>
    <xf numFmtId="49" fontId="85" fillId="0" borderId="121" xfId="0" applyNumberFormat="1" applyFont="1" applyBorder="1" applyAlignment="1">
      <alignment horizontal="left" vertical="center" wrapText="1" shrinkToFit="1"/>
    </xf>
    <xf numFmtId="49" fontId="85" fillId="0" borderId="109" xfId="0" applyNumberFormat="1" applyFont="1" applyBorder="1" applyAlignment="1">
      <alignment vertical="center" wrapText="1" shrinkToFit="1"/>
    </xf>
    <xf numFmtId="49" fontId="85" fillId="0" borderId="111" xfId="0" applyNumberFormat="1" applyFont="1" applyBorder="1" applyAlignment="1">
      <alignment vertical="center" wrapText="1" shrinkToFit="1"/>
    </xf>
    <xf numFmtId="3" fontId="85" fillId="0" borderId="112" xfId="0" applyNumberFormat="1" applyFont="1" applyBorder="1" applyAlignment="1">
      <alignment horizontal="right" vertical="center" wrapText="1" shrinkToFit="1"/>
    </xf>
    <xf numFmtId="3" fontId="85" fillId="0" borderId="124" xfId="0" applyNumberFormat="1" applyFont="1" applyBorder="1" applyAlignment="1">
      <alignment horizontal="right" vertical="center" wrapText="1" shrinkToFit="1"/>
    </xf>
    <xf numFmtId="3" fontId="87" fillId="16" borderId="73" xfId="0" applyNumberFormat="1" applyFont="1" applyFill="1" applyBorder="1" applyAlignment="1">
      <alignment horizontal="center" vertical="center" wrapText="1" shrinkToFit="1"/>
    </xf>
    <xf numFmtId="49" fontId="85" fillId="0" borderId="63" xfId="0" applyNumberFormat="1" applyFont="1" applyBorder="1" applyAlignment="1">
      <alignment horizontal="left" vertical="center" wrapText="1" shrinkToFit="1"/>
    </xf>
    <xf numFmtId="49" fontId="85" fillId="0" borderId="64" xfId="0" applyNumberFormat="1" applyFont="1" applyBorder="1" applyAlignment="1">
      <alignment horizontal="left" vertical="center" wrapText="1" shrinkToFit="1"/>
    </xf>
    <xf numFmtId="3" fontId="85" fillId="0" borderId="91" xfId="0" applyNumberFormat="1" applyFont="1" applyBorder="1" applyAlignment="1">
      <alignment horizontal="right" vertical="center" wrapText="1" shrinkToFit="1"/>
    </xf>
    <xf numFmtId="3" fontId="85" fillId="0" borderId="119" xfId="0" applyNumberFormat="1" applyFont="1" applyBorder="1" applyAlignment="1">
      <alignment horizontal="center" vertical="center" wrapText="1" shrinkToFit="1"/>
    </xf>
    <xf numFmtId="3" fontId="85" fillId="0" borderId="77" xfId="0" applyNumberFormat="1" applyFont="1" applyBorder="1" applyAlignment="1">
      <alignment horizontal="right" vertical="center" wrapText="1" shrinkToFit="1"/>
    </xf>
    <xf numFmtId="49" fontId="85" fillId="0" borderId="60" xfId="0" applyNumberFormat="1" applyFont="1" applyBorder="1" applyAlignment="1">
      <alignment horizontal="left" vertical="center" wrapText="1" shrinkToFit="1"/>
    </xf>
    <xf numFmtId="49" fontId="85" fillId="0" borderId="104" xfId="0" applyNumberFormat="1" applyFont="1" applyBorder="1" applyAlignment="1">
      <alignment horizontal="left" vertical="center" wrapText="1" shrinkToFit="1"/>
    </xf>
    <xf numFmtId="3" fontId="85" fillId="0" borderId="94" xfId="0" applyNumberFormat="1" applyFont="1" applyBorder="1" applyAlignment="1">
      <alignment horizontal="center" vertical="center" wrapText="1" shrinkToFit="1"/>
    </xf>
    <xf numFmtId="3" fontId="85" fillId="0" borderId="71" xfId="0" applyNumberFormat="1" applyFont="1" applyBorder="1" applyAlignment="1">
      <alignment horizontal="right" vertical="center" wrapText="1" shrinkToFit="1"/>
    </xf>
    <xf numFmtId="3" fontId="70" fillId="18" borderId="46" xfId="0" applyNumberFormat="1" applyFont="1" applyFill="1" applyBorder="1"/>
    <xf numFmtId="3" fontId="70" fillId="18" borderId="46" xfId="0" applyNumberFormat="1" applyFont="1" applyFill="1" applyBorder="1" applyAlignment="1">
      <alignment horizontal="center"/>
    </xf>
    <xf numFmtId="49" fontId="85" fillId="0" borderId="22" xfId="0" applyNumberFormat="1" applyFont="1" applyBorder="1" applyAlignment="1">
      <alignment vertical="center" wrapText="1" shrinkToFit="1"/>
    </xf>
    <xf numFmtId="49" fontId="85" fillId="0" borderId="110" xfId="0" applyNumberFormat="1" applyFont="1" applyBorder="1" applyAlignment="1">
      <alignment vertical="center" wrapText="1" shrinkToFit="1"/>
    </xf>
    <xf numFmtId="49" fontId="85" fillId="0" borderId="121" xfId="0" applyNumberFormat="1" applyFont="1" applyBorder="1" applyAlignment="1">
      <alignment vertical="center" wrapText="1" shrinkToFit="1"/>
    </xf>
    <xf numFmtId="49" fontId="85" fillId="0" borderId="31" xfId="0" applyNumberFormat="1" applyFont="1" applyBorder="1" applyAlignment="1">
      <alignment horizontal="left" vertical="center" wrapText="1" shrinkToFit="1"/>
    </xf>
    <xf numFmtId="3" fontId="85" fillId="0" borderId="121" xfId="0" applyNumberFormat="1" applyFont="1" applyBorder="1" applyAlignment="1">
      <alignment horizontal="right" vertical="center" wrapText="1" shrinkToFit="1"/>
    </xf>
    <xf numFmtId="49" fontId="63" fillId="0" borderId="116" xfId="0" applyNumberFormat="1" applyFont="1" applyBorder="1" applyAlignment="1">
      <alignment horizontal="left" vertical="center" wrapText="1" shrinkToFit="1"/>
    </xf>
    <xf numFmtId="0" fontId="63" fillId="0" borderId="119" xfId="0" applyFont="1" applyBorder="1" applyAlignment="1">
      <alignment horizontal="left" vertical="center" wrapText="1" shrinkToFit="1"/>
    </xf>
    <xf numFmtId="3" fontId="63" fillId="0" borderId="120" xfId="0" applyNumberFormat="1" applyFont="1" applyBorder="1" applyAlignment="1">
      <alignment horizontal="right" vertical="center" wrapText="1" shrinkToFit="1"/>
    </xf>
    <xf numFmtId="3" fontId="70" fillId="18" borderId="73" xfId="0" applyNumberFormat="1" applyFont="1" applyFill="1" applyBorder="1"/>
    <xf numFmtId="3" fontId="85" fillId="0" borderId="123" xfId="0" applyNumberFormat="1" applyFont="1" applyBorder="1" applyAlignment="1">
      <alignment horizontal="right" vertical="center" wrapText="1" shrinkToFit="1"/>
    </xf>
    <xf numFmtId="0" fontId="55" fillId="0" borderId="126" xfId="0" applyFont="1" applyBorder="1"/>
    <xf numFmtId="3" fontId="55" fillId="0" borderId="102" xfId="0" applyNumberFormat="1" applyFont="1" applyBorder="1" applyAlignment="1">
      <alignment horizontal="right"/>
    </xf>
    <xf numFmtId="3" fontId="55" fillId="0" borderId="69" xfId="0" applyNumberFormat="1" applyFont="1" applyBorder="1" applyAlignment="1">
      <alignment horizontal="right"/>
    </xf>
    <xf numFmtId="3" fontId="55" fillId="0" borderId="69" xfId="0" applyNumberFormat="1" applyFont="1" applyBorder="1"/>
    <xf numFmtId="3" fontId="55" fillId="0" borderId="102" xfId="0" applyNumberFormat="1" applyFont="1" applyBorder="1"/>
    <xf numFmtId="165" fontId="42" fillId="0" borderId="42" xfId="1" applyNumberFormat="1" applyFont="1" applyBorder="1" applyAlignment="1"/>
    <xf numFmtId="165" fontId="42" fillId="0" borderId="4" xfId="1" applyNumberFormat="1" applyFont="1" applyBorder="1" applyAlignment="1"/>
    <xf numFmtId="165" fontId="42" fillId="0" borderId="80" xfId="1" applyNumberFormat="1" applyFont="1" applyBorder="1" applyAlignment="1"/>
    <xf numFmtId="165" fontId="42" fillId="0" borderId="51" xfId="1" applyNumberFormat="1" applyFont="1" applyBorder="1" applyAlignment="1"/>
    <xf numFmtId="165" fontId="42" fillId="0" borderId="81" xfId="1" applyNumberFormat="1" applyFont="1" applyBorder="1" applyAlignment="1"/>
    <xf numFmtId="165" fontId="42" fillId="0" borderId="55" xfId="1" applyNumberFormat="1" applyFont="1" applyBorder="1" applyAlignment="1"/>
    <xf numFmtId="3" fontId="53" fillId="0" borderId="66" xfId="0" applyNumberFormat="1" applyFont="1" applyBorder="1"/>
    <xf numFmtId="165" fontId="42" fillId="3" borderId="80" xfId="1" applyNumberFormat="1" applyFont="1" applyFill="1" applyBorder="1" applyAlignment="1"/>
    <xf numFmtId="165" fontId="42" fillId="3" borderId="51" xfId="1" applyNumberFormat="1" applyFont="1" applyFill="1" applyBorder="1" applyAlignment="1"/>
    <xf numFmtId="165" fontId="42" fillId="0" borderId="18" xfId="1" applyNumberFormat="1" applyFont="1" applyBorder="1" applyAlignment="1"/>
    <xf numFmtId="165" fontId="42" fillId="0" borderId="0" xfId="1" applyNumberFormat="1" applyFont="1" applyBorder="1" applyAlignment="1">
      <alignment horizontal="right"/>
    </xf>
    <xf numFmtId="49" fontId="38" fillId="3" borderId="127" xfId="0" applyNumberFormat="1" applyFont="1" applyFill="1" applyBorder="1" applyAlignment="1">
      <alignment vertical="center" wrapText="1" shrinkToFit="1"/>
    </xf>
    <xf numFmtId="3" fontId="38" fillId="3" borderId="107" xfId="0" applyNumberFormat="1" applyFont="1" applyFill="1" applyBorder="1" applyAlignment="1">
      <alignment vertical="center" wrapText="1" shrinkToFit="1"/>
    </xf>
    <xf numFmtId="0" fontId="3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21" fillId="0" borderId="128" xfId="0" applyFont="1" applyBorder="1" applyAlignment="1">
      <alignment vertical="center" wrapText="1"/>
    </xf>
    <xf numFmtId="3" fontId="21" fillId="0" borderId="129" xfId="0" applyNumberFormat="1" applyFont="1" applyBorder="1" applyAlignment="1">
      <alignment horizontal="right" vertical="center" wrapText="1"/>
    </xf>
    <xf numFmtId="3" fontId="72" fillId="0" borderId="0" xfId="0" applyNumberFormat="1" applyFont="1"/>
    <xf numFmtId="3" fontId="42" fillId="0" borderId="53" xfId="0" applyNumberFormat="1" applyFont="1" applyBorder="1" applyAlignment="1">
      <alignment horizontal="right" vertical="center"/>
    </xf>
    <xf numFmtId="3" fontId="42" fillId="0" borderId="49" xfId="0" applyNumberFormat="1" applyFont="1" applyBorder="1" applyAlignment="1">
      <alignment horizontal="right" vertical="center"/>
    </xf>
    <xf numFmtId="3" fontId="38" fillId="0" borderId="54" xfId="0" applyNumberFormat="1" applyFont="1" applyBorder="1" applyAlignment="1">
      <alignment horizontal="right"/>
    </xf>
    <xf numFmtId="3" fontId="45" fillId="0" borderId="5" xfId="0" applyNumberFormat="1" applyFont="1" applyBorder="1" applyAlignment="1">
      <alignment horizontal="right" vertical="top" wrapText="1"/>
    </xf>
    <xf numFmtId="3" fontId="24" fillId="2" borderId="110" xfId="0" applyNumberFormat="1" applyFont="1" applyFill="1" applyBorder="1" applyAlignment="1">
      <alignment horizontal="right" wrapText="1"/>
    </xf>
    <xf numFmtId="3" fontId="0" fillId="0" borderId="110" xfId="0" applyNumberFormat="1" applyBorder="1" applyAlignment="1">
      <alignment horizontal="right"/>
    </xf>
    <xf numFmtId="3" fontId="35" fillId="2" borderId="110" xfId="0" applyNumberFormat="1" applyFont="1" applyFill="1" applyBorder="1" applyAlignment="1">
      <alignment horizontal="right" wrapText="1"/>
    </xf>
    <xf numFmtId="0" fontId="34" fillId="2" borderId="131" xfId="0" applyFont="1" applyFill="1" applyBorder="1" applyAlignment="1">
      <alignment horizontal="center" wrapText="1"/>
    </xf>
    <xf numFmtId="0" fontId="34" fillId="2" borderId="132" xfId="0" applyFont="1" applyFill="1" applyBorder="1" applyAlignment="1">
      <alignment horizontal="center" wrapText="1"/>
    </xf>
    <xf numFmtId="0" fontId="34" fillId="2" borderId="133" xfId="0" applyFont="1" applyFill="1" applyBorder="1" applyAlignment="1">
      <alignment horizontal="center" wrapText="1"/>
    </xf>
    <xf numFmtId="3" fontId="18" fillId="0" borderId="126" xfId="3" applyNumberFormat="1" applyFont="1" applyBorder="1" applyAlignment="1">
      <alignment horizontal="right"/>
    </xf>
    <xf numFmtId="3" fontId="18" fillId="0" borderId="127" xfId="3" applyNumberFormat="1" applyFont="1" applyBorder="1" applyAlignment="1">
      <alignment horizontal="right"/>
    </xf>
    <xf numFmtId="3" fontId="18" fillId="2" borderId="134" xfId="0" applyNumberFormat="1" applyFont="1" applyFill="1" applyBorder="1" applyAlignment="1">
      <alignment horizontal="right" wrapText="1"/>
    </xf>
    <xf numFmtId="3" fontId="36" fillId="2" borderId="65" xfId="0" applyNumberFormat="1" applyFont="1" applyFill="1" applyBorder="1" applyAlignment="1">
      <alignment horizontal="right" wrapText="1"/>
    </xf>
    <xf numFmtId="3" fontId="36" fillId="2" borderId="30" xfId="0" applyNumberFormat="1" applyFont="1" applyFill="1" applyBorder="1" applyAlignment="1">
      <alignment horizontal="right" wrapText="1"/>
    </xf>
    <xf numFmtId="3" fontId="24" fillId="2" borderId="109" xfId="0" applyNumberFormat="1" applyFont="1" applyFill="1" applyBorder="1" applyAlignment="1">
      <alignment horizontal="right" wrapText="1"/>
    </xf>
    <xf numFmtId="3" fontId="24" fillId="2" borderId="122" xfId="0" applyNumberFormat="1" applyFont="1" applyFill="1" applyBorder="1" applyAlignment="1">
      <alignment horizontal="right" wrapText="1"/>
    </xf>
    <xf numFmtId="3" fontId="35" fillId="2" borderId="109" xfId="0" applyNumberFormat="1" applyFont="1" applyFill="1" applyBorder="1" applyAlignment="1">
      <alignment horizontal="right" wrapText="1"/>
    </xf>
    <xf numFmtId="3" fontId="35" fillId="2" borderId="122" xfId="0" applyNumberFormat="1" applyFont="1" applyFill="1" applyBorder="1" applyAlignment="1">
      <alignment horizontal="right" wrapText="1"/>
    </xf>
    <xf numFmtId="3" fontId="19" fillId="2" borderId="135" xfId="0" applyNumberFormat="1" applyFont="1" applyFill="1" applyBorder="1" applyAlignment="1">
      <alignment horizontal="right" wrapText="1"/>
    </xf>
    <xf numFmtId="3" fontId="19" fillId="2" borderId="5" xfId="0" applyNumberFormat="1" applyFont="1" applyFill="1" applyBorder="1" applyAlignment="1">
      <alignment horizontal="right" wrapText="1"/>
    </xf>
    <xf numFmtId="0" fontId="34" fillId="2" borderId="111" xfId="0" applyFont="1" applyFill="1" applyBorder="1" applyAlignment="1">
      <alignment horizontal="center" wrapText="1"/>
    </xf>
    <xf numFmtId="0" fontId="34" fillId="2" borderId="112" xfId="0" applyFont="1" applyFill="1" applyBorder="1" applyAlignment="1">
      <alignment horizontal="center" wrapText="1"/>
    </xf>
    <xf numFmtId="0" fontId="34" fillId="2" borderId="124" xfId="0" applyFont="1" applyFill="1" applyBorder="1" applyAlignment="1">
      <alignment horizontal="center" wrapText="1"/>
    </xf>
    <xf numFmtId="3" fontId="44" fillId="2" borderId="19" xfId="0" applyNumberFormat="1" applyFont="1" applyFill="1" applyBorder="1" applyAlignment="1">
      <alignment horizontal="right" wrapText="1"/>
    </xf>
    <xf numFmtId="3" fontId="35" fillId="2" borderId="135" xfId="0" applyNumberFormat="1" applyFont="1" applyFill="1" applyBorder="1" applyAlignment="1">
      <alignment horizontal="right" wrapText="1"/>
    </xf>
    <xf numFmtId="3" fontId="35" fillId="2" borderId="5" xfId="0" applyNumberFormat="1" applyFont="1" applyFill="1" applyBorder="1" applyAlignment="1">
      <alignment horizontal="right" wrapText="1"/>
    </xf>
    <xf numFmtId="3" fontId="47" fillId="0" borderId="135" xfId="0" applyNumberFormat="1" applyFont="1" applyBorder="1" applyAlignment="1">
      <alignment horizontal="right"/>
    </xf>
    <xf numFmtId="3" fontId="47" fillId="0" borderId="67" xfId="0" applyNumberFormat="1" applyFont="1" applyBorder="1" applyAlignment="1">
      <alignment horizontal="right"/>
    </xf>
    <xf numFmtId="49" fontId="85" fillId="0" borderId="40" xfId="0" applyNumberFormat="1" applyFont="1" applyBorder="1" applyAlignment="1">
      <alignment horizontal="left" vertical="center" wrapText="1" shrinkToFit="1"/>
    </xf>
    <xf numFmtId="3" fontId="85" fillId="0" borderId="39" xfId="0" applyNumberFormat="1" applyFont="1" applyBorder="1" applyAlignment="1">
      <alignment horizontal="right" vertical="center" wrapText="1" shrinkToFit="1"/>
    </xf>
    <xf numFmtId="3" fontId="85" fillId="0" borderId="110" xfId="0" applyNumberFormat="1" applyFont="1" applyBorder="1" applyAlignment="1">
      <alignment horizontal="right" vertical="center" wrapText="1" shrinkToFit="1"/>
    </xf>
    <xf numFmtId="49" fontId="85" fillId="0" borderId="116" xfId="0" applyNumberFormat="1" applyFont="1" applyBorder="1" applyAlignment="1">
      <alignment vertical="center" wrapText="1" shrinkToFit="1"/>
    </xf>
    <xf numFmtId="49" fontId="85" fillId="0" borderId="119" xfId="0" applyNumberFormat="1" applyFont="1" applyBorder="1" applyAlignment="1">
      <alignment horizontal="left" vertical="center" wrapText="1" shrinkToFit="1"/>
    </xf>
    <xf numFmtId="3" fontId="85" fillId="0" borderId="117" xfId="0" applyNumberFormat="1" applyFont="1" applyBorder="1" applyAlignment="1">
      <alignment horizontal="right" vertical="center" wrapText="1" shrinkToFit="1"/>
    </xf>
    <xf numFmtId="3" fontId="85" fillId="0" borderId="120" xfId="0" applyNumberFormat="1" applyFont="1" applyBorder="1" applyAlignment="1">
      <alignment horizontal="right" vertical="center" wrapText="1" shrinkToFit="1"/>
    </xf>
    <xf numFmtId="49" fontId="63" fillId="0" borderId="21" xfId="0" applyNumberFormat="1" applyFont="1" applyBorder="1" applyAlignment="1">
      <alignment horizontal="left" vertical="center" wrapText="1" shrinkToFit="1"/>
    </xf>
    <xf numFmtId="3" fontId="38" fillId="0" borderId="94" xfId="0" applyNumberFormat="1" applyFont="1" applyBorder="1" applyAlignment="1">
      <alignment horizontal="right" vertical="center" wrapText="1" shrinkToFit="1"/>
    </xf>
    <xf numFmtId="3" fontId="38" fillId="0" borderId="94" xfId="0" applyNumberFormat="1" applyFont="1" applyBorder="1" applyAlignment="1">
      <alignment horizontal="center" vertical="center" wrapText="1" shrinkToFit="1"/>
    </xf>
    <xf numFmtId="3" fontId="38" fillId="0" borderId="39" xfId="0" applyNumberFormat="1" applyFont="1" applyBorder="1" applyAlignment="1">
      <alignment horizontal="right" vertical="center" wrapText="1" shrinkToFit="1"/>
    </xf>
    <xf numFmtId="49" fontId="38" fillId="0" borderId="136" xfId="0" applyNumberFormat="1" applyFont="1" applyBorder="1" applyAlignment="1">
      <alignment horizontal="left" vertical="center" wrapText="1" shrinkToFit="1"/>
    </xf>
    <xf numFmtId="3" fontId="57" fillId="15" borderId="46" xfId="0" applyNumberFormat="1" applyFont="1" applyFill="1" applyBorder="1" applyAlignment="1">
      <alignment horizontal="right" vertical="center" wrapText="1" shrinkToFit="1"/>
    </xf>
    <xf numFmtId="3" fontId="74" fillId="0" borderId="42" xfId="0" applyNumberFormat="1" applyFont="1" applyBorder="1" applyAlignment="1">
      <alignment vertical="center" wrapText="1" shrinkToFit="1"/>
    </xf>
    <xf numFmtId="3" fontId="74" fillId="0" borderId="31" xfId="0" applyNumberFormat="1" applyFont="1" applyBorder="1" applyAlignment="1">
      <alignment vertical="center" wrapText="1" shrinkToFit="1"/>
    </xf>
    <xf numFmtId="3" fontId="38" fillId="0" borderId="31" xfId="0" applyNumberFormat="1" applyFont="1" applyBorder="1" applyAlignment="1">
      <alignment vertical="center" wrapText="1" shrinkToFit="1"/>
    </xf>
    <xf numFmtId="3" fontId="38" fillId="0" borderId="90" xfId="0" applyNumberFormat="1" applyFont="1" applyBorder="1" applyAlignment="1">
      <alignment vertical="center" wrapText="1" shrinkToFit="1"/>
    </xf>
    <xf numFmtId="3" fontId="57" fillId="15" borderId="110" xfId="0" applyNumberFormat="1" applyFont="1" applyFill="1" applyBorder="1" applyAlignment="1">
      <alignment vertical="center"/>
    </xf>
    <xf numFmtId="3" fontId="63" fillId="0" borderId="31" xfId="0" applyNumberFormat="1" applyFont="1" applyBorder="1" applyAlignment="1">
      <alignment vertical="center" wrapText="1" shrinkToFit="1"/>
    </xf>
    <xf numFmtId="3" fontId="63" fillId="0" borderId="31" xfId="0" applyNumberFormat="1" applyFont="1" applyBorder="1" applyAlignment="1">
      <alignment horizontal="right" vertical="center" wrapText="1" shrinkToFit="1"/>
    </xf>
    <xf numFmtId="3" fontId="85" fillId="0" borderId="64" xfId="0" applyNumberFormat="1" applyFont="1" applyBorder="1" applyAlignment="1">
      <alignment horizontal="right" vertical="center" wrapText="1" shrinkToFit="1"/>
    </xf>
    <xf numFmtId="3" fontId="85" fillId="0" borderId="90" xfId="0" applyNumberFormat="1" applyFont="1" applyBorder="1" applyAlignment="1">
      <alignment horizontal="right" vertical="center" wrapText="1" shrinkToFit="1"/>
    </xf>
    <xf numFmtId="3" fontId="87" fillId="16" borderId="67" xfId="0" applyNumberFormat="1" applyFont="1" applyFill="1" applyBorder="1" applyAlignment="1">
      <alignment horizontal="right" vertical="center" wrapText="1" shrinkToFit="1"/>
    </xf>
    <xf numFmtId="49" fontId="85" fillId="0" borderId="41" xfId="0" applyNumberFormat="1" applyFont="1" applyBorder="1" applyAlignment="1">
      <alignment vertical="center" wrapText="1" shrinkToFit="1"/>
    </xf>
    <xf numFmtId="3" fontId="87" fillId="16" borderId="79" xfId="0" applyNumberFormat="1" applyFont="1" applyFill="1" applyBorder="1" applyAlignment="1">
      <alignment horizontal="right" vertical="center" wrapText="1" shrinkToFit="1"/>
    </xf>
    <xf numFmtId="3" fontId="87" fillId="16" borderId="138" xfId="0" applyNumberFormat="1" applyFont="1" applyFill="1" applyBorder="1" applyAlignment="1">
      <alignment horizontal="right" vertical="center" wrapText="1" shrinkToFit="1"/>
    </xf>
    <xf numFmtId="3" fontId="87" fillId="16" borderId="79" xfId="0" applyNumberFormat="1" applyFont="1" applyFill="1" applyBorder="1" applyAlignment="1">
      <alignment horizontal="center" vertical="center" wrapText="1" shrinkToFit="1"/>
    </xf>
    <xf numFmtId="3" fontId="37" fillId="5" borderId="46" xfId="0" applyNumberFormat="1" applyFont="1" applyFill="1" applyBorder="1"/>
    <xf numFmtId="3" fontId="37" fillId="5" borderId="67" xfId="0" applyNumberFormat="1" applyFont="1" applyFill="1" applyBorder="1" applyAlignment="1">
      <alignment horizontal="center"/>
    </xf>
    <xf numFmtId="3" fontId="76" fillId="14" borderId="79" xfId="0" applyNumberFormat="1" applyFont="1" applyFill="1" applyBorder="1" applyAlignment="1">
      <alignment horizontal="center" vertical="center" wrapText="1" shrinkToFit="1"/>
    </xf>
    <xf numFmtId="0" fontId="14" fillId="0" borderId="130" xfId="0" applyFont="1" applyBorder="1"/>
    <xf numFmtId="3" fontId="14" fillId="0" borderId="113" xfId="1" applyNumberFormat="1" applyFont="1" applyBorder="1" applyAlignment="1">
      <alignment horizontal="right"/>
    </xf>
    <xf numFmtId="3" fontId="24" fillId="2" borderId="127" xfId="0" applyNumberFormat="1" applyFont="1" applyFill="1" applyBorder="1" applyAlignment="1">
      <alignment horizontal="right" wrapText="1"/>
    </xf>
    <xf numFmtId="3" fontId="24" fillId="2" borderId="137" xfId="0" applyNumberFormat="1" applyFont="1" applyFill="1" applyBorder="1" applyAlignment="1">
      <alignment horizontal="right" wrapText="1"/>
    </xf>
    <xf numFmtId="3" fontId="24" fillId="2" borderId="3" xfId="0" applyNumberFormat="1" applyFont="1" applyFill="1" applyBorder="1" applyAlignment="1">
      <alignment horizontal="right" wrapText="1"/>
    </xf>
    <xf numFmtId="3" fontId="24" fillId="2" borderId="119" xfId="0" applyNumberFormat="1" applyFont="1" applyFill="1" applyBorder="1" applyAlignment="1">
      <alignment horizontal="right" wrapText="1"/>
    </xf>
    <xf numFmtId="3" fontId="17" fillId="0" borderId="0" xfId="0" applyNumberFormat="1" applyFont="1" applyAlignment="1">
      <alignment horizontal="center"/>
    </xf>
    <xf numFmtId="14" fontId="71" fillId="0" borderId="0" xfId="0" applyNumberFormat="1" applyFont="1" applyAlignment="1">
      <alignment horizontal="right" vertical="top" wrapText="1"/>
    </xf>
    <xf numFmtId="0" fontId="71" fillId="0" borderId="0" xfId="0" applyFont="1" applyAlignment="1">
      <alignment horizontal="right" vertical="top" wrapText="1"/>
    </xf>
    <xf numFmtId="3" fontId="12" fillId="0" borderId="0" xfId="0" applyNumberFormat="1" applyFont="1" applyAlignment="1">
      <alignment horizontal="center"/>
    </xf>
    <xf numFmtId="0" fontId="51" fillId="0" borderId="135" xfId="0" applyFont="1" applyBorder="1"/>
    <xf numFmtId="0" fontId="51" fillId="0" borderId="139" xfId="2" applyFont="1" applyBorder="1" applyAlignment="1">
      <alignment horizontal="center" wrapText="1"/>
    </xf>
    <xf numFmtId="0" fontId="51" fillId="0" borderId="22" xfId="0" applyFont="1" applyBorder="1"/>
    <xf numFmtId="0" fontId="51" fillId="0" borderId="21" xfId="2" applyFont="1" applyBorder="1" applyAlignment="1">
      <alignment horizontal="left" wrapText="1"/>
    </xf>
    <xf numFmtId="3" fontId="51" fillId="0" borderId="21" xfId="2" applyNumberFormat="1" applyFont="1" applyBorder="1" applyAlignment="1">
      <alignment horizontal="center" wrapText="1"/>
    </xf>
    <xf numFmtId="49" fontId="16" fillId="0" borderId="49" xfId="0" applyNumberFormat="1" applyFont="1" applyBorder="1" applyAlignment="1">
      <alignment horizontal="right"/>
    </xf>
    <xf numFmtId="49" fontId="16" fillId="0" borderId="50" xfId="2" applyNumberFormat="1" applyFont="1" applyBorder="1" applyAlignment="1">
      <alignment horizontal="justify" wrapText="1"/>
    </xf>
    <xf numFmtId="3" fontId="16" fillId="0" borderId="50" xfId="2" applyNumberFormat="1" applyFont="1" applyBorder="1" applyAlignment="1">
      <alignment horizontal="right" wrapText="1"/>
    </xf>
    <xf numFmtId="3" fontId="16" fillId="3" borderId="50" xfId="2" applyNumberFormat="1" applyFont="1" applyFill="1" applyBorder="1" applyAlignment="1">
      <alignment horizontal="right" wrapText="1"/>
    </xf>
    <xf numFmtId="49" fontId="51" fillId="0" borderId="49" xfId="0" applyNumberFormat="1" applyFont="1" applyBorder="1"/>
    <xf numFmtId="49" fontId="51" fillId="0" borderId="50" xfId="2" applyNumberFormat="1" applyFont="1" applyBorder="1" applyAlignment="1">
      <alignment horizontal="justify" wrapText="1"/>
    </xf>
    <xf numFmtId="49" fontId="51" fillId="0" borderId="50" xfId="2" applyNumberFormat="1" applyFont="1" applyBorder="1"/>
    <xf numFmtId="0" fontId="51" fillId="0" borderId="50" xfId="2" applyFont="1" applyBorder="1"/>
    <xf numFmtId="0" fontId="16" fillId="0" borderId="50" xfId="2" applyFont="1" applyBorder="1"/>
    <xf numFmtId="49" fontId="16" fillId="0" borderId="50" xfId="2" applyNumberFormat="1" applyFont="1" applyBorder="1"/>
    <xf numFmtId="0" fontId="16" fillId="0" borderId="50" xfId="0" applyFont="1" applyBorder="1"/>
    <xf numFmtId="49" fontId="16" fillId="0" borderId="60" xfId="0" applyNumberFormat="1" applyFont="1" applyBorder="1" applyAlignment="1">
      <alignment horizontal="right"/>
    </xf>
    <xf numFmtId="0" fontId="16" fillId="0" borderId="48" xfId="0" applyFont="1" applyBorder="1"/>
    <xf numFmtId="3" fontId="85" fillId="0" borderId="64" xfId="0" applyNumberFormat="1" applyFont="1" applyBorder="1" applyAlignment="1">
      <alignment horizontal="center" vertical="center" wrapText="1" shrinkToFit="1"/>
    </xf>
    <xf numFmtId="3" fontId="85" fillId="0" borderId="50" xfId="0" applyNumberFormat="1" applyFont="1" applyBorder="1" applyAlignment="1">
      <alignment horizontal="center" vertical="center" wrapText="1" shrinkToFit="1"/>
    </xf>
    <xf numFmtId="3" fontId="85" fillId="0" borderId="48" xfId="0" applyNumberFormat="1" applyFont="1" applyBorder="1" applyAlignment="1">
      <alignment horizontal="right" vertical="center" wrapText="1" shrinkToFit="1"/>
    </xf>
    <xf numFmtId="3" fontId="87" fillId="16" borderId="139" xfId="0" applyNumberFormat="1" applyFont="1" applyFill="1" applyBorder="1" applyAlignment="1">
      <alignment horizontal="right" vertical="center" wrapText="1" shrinkToFit="1"/>
    </xf>
    <xf numFmtId="3" fontId="63" fillId="0" borderId="50" xfId="0" applyNumberFormat="1" applyFont="1" applyBorder="1" applyAlignment="1">
      <alignment horizontal="right" vertical="center" wrapText="1" shrinkToFit="1"/>
    </xf>
    <xf numFmtId="3" fontId="38" fillId="0" borderId="32" xfId="0" applyNumberFormat="1" applyFont="1" applyBorder="1" applyAlignment="1">
      <alignment vertical="center" wrapText="1" shrinkToFit="1"/>
    </xf>
    <xf numFmtId="3" fontId="38" fillId="0" borderId="144" xfId="0" applyNumberFormat="1" applyFont="1" applyBorder="1" applyAlignment="1">
      <alignment vertical="center" wrapText="1" shrinkToFit="1"/>
    </xf>
    <xf numFmtId="3" fontId="67" fillId="0" borderId="105" xfId="0" applyNumberFormat="1" applyFont="1" applyBorder="1" applyAlignment="1">
      <alignment vertical="center" wrapText="1" shrinkToFit="1"/>
    </xf>
    <xf numFmtId="3" fontId="67" fillId="0" borderId="125" xfId="0" applyNumberFormat="1" applyFont="1" applyBorder="1" applyAlignment="1">
      <alignment vertical="center" wrapText="1" shrinkToFit="1"/>
    </xf>
    <xf numFmtId="3" fontId="38" fillId="0" borderId="119" xfId="0" applyNumberFormat="1" applyFont="1" applyBorder="1" applyAlignment="1">
      <alignment vertical="center" wrapText="1" shrinkToFit="1"/>
    </xf>
    <xf numFmtId="3" fontId="38" fillId="0" borderId="21" xfId="0" applyNumberFormat="1" applyFont="1" applyBorder="1" applyAlignment="1">
      <alignment vertical="center" wrapText="1" shrinkToFit="1"/>
    </xf>
    <xf numFmtId="3" fontId="38" fillId="0" borderId="35" xfId="0" applyNumberFormat="1" applyFont="1" applyBorder="1" applyAlignment="1">
      <alignment vertical="center" wrapText="1" shrinkToFit="1"/>
    </xf>
    <xf numFmtId="3" fontId="38" fillId="0" borderId="32" xfId="0" applyNumberFormat="1" applyFont="1" applyBorder="1" applyAlignment="1">
      <alignment horizontal="right" vertical="center" wrapText="1" shrinkToFit="1"/>
    </xf>
    <xf numFmtId="3" fontId="85" fillId="0" borderId="50" xfId="0" applyNumberFormat="1" applyFont="1" applyBorder="1" applyAlignment="1">
      <alignment horizontal="right" vertical="center" wrapText="1" shrinkToFit="1"/>
    </xf>
    <xf numFmtId="3" fontId="24" fillId="2" borderId="50" xfId="0" applyNumberFormat="1" applyFont="1" applyFill="1" applyBorder="1" applyAlignment="1">
      <alignment horizontal="right" wrapText="1"/>
    </xf>
    <xf numFmtId="3" fontId="24" fillId="2" borderId="59" xfId="0" applyNumberFormat="1" applyFont="1" applyFill="1" applyBorder="1" applyAlignment="1">
      <alignment horizontal="right" wrapText="1"/>
    </xf>
    <xf numFmtId="3" fontId="19" fillId="2" borderId="50" xfId="0" applyNumberFormat="1" applyFont="1" applyFill="1" applyBorder="1" applyAlignment="1">
      <alignment horizontal="right" wrapText="1"/>
    </xf>
    <xf numFmtId="3" fontId="19" fillId="2" borderId="119" xfId="0" applyNumberFormat="1" applyFont="1" applyFill="1" applyBorder="1" applyAlignment="1">
      <alignment horizontal="right" wrapText="1"/>
    </xf>
    <xf numFmtId="3" fontId="23" fillId="2" borderId="48" xfId="0" applyNumberFormat="1" applyFont="1" applyFill="1" applyBorder="1" applyAlignment="1">
      <alignment horizontal="right" wrapText="1"/>
    </xf>
    <xf numFmtId="3" fontId="19" fillId="2" borderId="71" xfId="0" applyNumberFormat="1" applyFont="1" applyFill="1" applyBorder="1" applyAlignment="1">
      <alignment horizontal="right" wrapText="1"/>
    </xf>
    <xf numFmtId="3" fontId="19" fillId="2" borderId="82" xfId="0" applyNumberFormat="1" applyFont="1" applyFill="1" applyBorder="1" applyAlignment="1">
      <alignment horizontal="right" wrapText="1"/>
    </xf>
    <xf numFmtId="3" fontId="51" fillId="0" borderId="141" xfId="2" applyNumberFormat="1" applyFont="1" applyBorder="1" applyAlignment="1">
      <alignment horizontal="center" wrapText="1"/>
    </xf>
    <xf numFmtId="3" fontId="16" fillId="0" borderId="145" xfId="2" applyNumberFormat="1" applyFont="1" applyBorder="1" applyAlignment="1">
      <alignment horizontal="right" wrapText="1"/>
    </xf>
    <xf numFmtId="3" fontId="16" fillId="3" borderId="145" xfId="2" applyNumberFormat="1" applyFont="1" applyFill="1" applyBorder="1" applyAlignment="1">
      <alignment horizontal="right" wrapText="1"/>
    </xf>
    <xf numFmtId="0" fontId="51" fillId="0" borderId="145" xfId="2" applyFont="1" applyBorder="1"/>
    <xf numFmtId="0" fontId="16" fillId="0" borderId="145" xfId="2" applyFont="1" applyBorder="1"/>
    <xf numFmtId="0" fontId="16" fillId="0" borderId="145" xfId="0" applyFont="1" applyBorder="1"/>
    <xf numFmtId="0" fontId="16" fillId="0" borderId="146" xfId="0" applyFont="1" applyBorder="1"/>
    <xf numFmtId="3" fontId="51" fillId="0" borderId="119" xfId="2" applyNumberFormat="1" applyFont="1" applyBorder="1" applyAlignment="1">
      <alignment horizontal="center" wrapText="1"/>
    </xf>
    <xf numFmtId="3" fontId="35" fillId="2" borderId="111" xfId="0" applyNumberFormat="1" applyFont="1" applyFill="1" applyBorder="1" applyAlignment="1">
      <alignment horizontal="right" wrapText="1"/>
    </xf>
    <xf numFmtId="3" fontId="35" fillId="2" borderId="112" xfId="0" applyNumberFormat="1" applyFont="1" applyFill="1" applyBorder="1" applyAlignment="1">
      <alignment horizontal="right" wrapText="1"/>
    </xf>
    <xf numFmtId="3" fontId="19" fillId="2" borderId="124" xfId="0" applyNumberFormat="1" applyFont="1" applyFill="1" applyBorder="1" applyAlignment="1">
      <alignment horizontal="right" wrapText="1"/>
    </xf>
    <xf numFmtId="3" fontId="36" fillId="2" borderId="135" xfId="0" applyNumberFormat="1" applyFont="1" applyFill="1" applyBorder="1" applyAlignment="1">
      <alignment horizontal="right" wrapText="1"/>
    </xf>
    <xf numFmtId="3" fontId="36" fillId="2" borderId="147" xfId="0" applyNumberFormat="1" applyFont="1" applyFill="1" applyBorder="1" applyAlignment="1">
      <alignment horizontal="right" wrapText="1"/>
    </xf>
    <xf numFmtId="49" fontId="85" fillId="0" borderId="136" xfId="0" applyNumberFormat="1" applyFont="1" applyBorder="1" applyAlignment="1">
      <alignment vertical="center" wrapText="1" shrinkToFit="1"/>
    </xf>
    <xf numFmtId="49" fontId="86" fillId="0" borderId="144" xfId="0" applyNumberFormat="1" applyFont="1" applyBorder="1" applyAlignment="1" applyProtection="1">
      <alignment vertical="center" wrapText="1" readingOrder="1"/>
      <protection locked="0"/>
    </xf>
    <xf numFmtId="3" fontId="85" fillId="0" borderId="40" xfId="0" applyNumberFormat="1" applyFont="1" applyBorder="1" applyAlignment="1">
      <alignment horizontal="right" vertical="center" wrapText="1" shrinkToFit="1"/>
    </xf>
    <xf numFmtId="3" fontId="85" fillId="0" borderId="40" xfId="0" applyNumberFormat="1" applyFont="1" applyBorder="1" applyAlignment="1">
      <alignment horizontal="center" vertical="center" wrapText="1" shrinkToFit="1"/>
    </xf>
    <xf numFmtId="49" fontId="86" fillId="0" borderId="105" xfId="0" applyNumberFormat="1" applyFont="1" applyBorder="1" applyAlignment="1" applyProtection="1">
      <alignment vertical="center" wrapText="1" readingOrder="1"/>
      <protection locked="0"/>
    </xf>
    <xf numFmtId="3" fontId="85" fillId="0" borderId="110" xfId="0" applyNumberFormat="1" applyFont="1" applyBorder="1" applyAlignment="1">
      <alignment horizontal="center" vertical="center" wrapText="1" shrinkToFit="1"/>
    </xf>
    <xf numFmtId="3" fontId="85" fillId="0" borderId="0" xfId="0" applyNumberFormat="1" applyFont="1" applyAlignment="1">
      <alignment horizontal="right" vertical="center" wrapText="1" shrinkToFit="1"/>
    </xf>
    <xf numFmtId="3" fontId="85" fillId="0" borderId="144" xfId="0" applyNumberFormat="1" applyFont="1" applyBorder="1" applyAlignment="1">
      <alignment horizontal="center" vertical="center" wrapText="1" shrinkToFit="1"/>
    </xf>
    <xf numFmtId="0" fontId="25" fillId="3" borderId="122" xfId="0" applyFont="1" applyFill="1" applyBorder="1"/>
    <xf numFmtId="0" fontId="25" fillId="0" borderId="106" xfId="0" applyFont="1" applyBorder="1" applyAlignment="1">
      <alignment horizontal="center"/>
    </xf>
    <xf numFmtId="0" fontId="38" fillId="0" borderId="110" xfId="0" applyFont="1" applyBorder="1" applyAlignment="1">
      <alignment horizontal="right"/>
    </xf>
    <xf numFmtId="3" fontId="38" fillId="0" borderId="121" xfId="0" applyNumberFormat="1" applyFont="1" applyBorder="1" applyAlignment="1">
      <alignment horizontal="right" vertical="top" wrapText="1"/>
    </xf>
    <xf numFmtId="3" fontId="38" fillId="0" borderId="110" xfId="0" applyNumberFormat="1" applyFont="1" applyBorder="1" applyAlignment="1">
      <alignment horizontal="right" vertical="top" wrapText="1"/>
    </xf>
    <xf numFmtId="0" fontId="42" fillId="0" borderId="110" xfId="0" applyFont="1" applyBorder="1" applyAlignment="1">
      <alignment horizontal="right"/>
    </xf>
    <xf numFmtId="0" fontId="42" fillId="0" borderId="122" xfId="0" applyFont="1" applyBorder="1" applyAlignment="1">
      <alignment horizontal="right"/>
    </xf>
    <xf numFmtId="0" fontId="42" fillId="0" borderId="109" xfId="0" applyFont="1" applyBorder="1" applyAlignment="1">
      <alignment horizontal="right"/>
    </xf>
    <xf numFmtId="3" fontId="42" fillId="0" borderId="110" xfId="0" applyNumberFormat="1" applyFont="1" applyBorder="1" applyAlignment="1">
      <alignment horizontal="right"/>
    </xf>
    <xf numFmtId="3" fontId="19" fillId="2" borderId="106" xfId="0" applyNumberFormat="1" applyFont="1" applyFill="1" applyBorder="1" applyAlignment="1">
      <alignment horizontal="right" wrapText="1"/>
    </xf>
    <xf numFmtId="3" fontId="19" fillId="2" borderId="110" xfId="0" applyNumberFormat="1" applyFont="1" applyFill="1" applyBorder="1" applyAlignment="1">
      <alignment horizontal="right" wrapText="1"/>
    </xf>
    <xf numFmtId="0" fontId="40" fillId="4" borderId="5" xfId="0" applyFont="1" applyFill="1" applyBorder="1" applyAlignment="1">
      <alignment horizontal="center" vertical="center"/>
    </xf>
    <xf numFmtId="0" fontId="22" fillId="2" borderId="116" xfId="0" applyFont="1" applyFill="1" applyBorder="1" applyAlignment="1">
      <alignment horizontal="center" vertical="top" wrapText="1"/>
    </xf>
    <xf numFmtId="0" fontId="22" fillId="2" borderId="119" xfId="0" applyFont="1" applyFill="1" applyBorder="1" applyAlignment="1">
      <alignment horizontal="center" vertical="top" wrapText="1"/>
    </xf>
    <xf numFmtId="0" fontId="22" fillId="2" borderId="120" xfId="0" applyFont="1" applyFill="1" applyBorder="1" applyAlignment="1">
      <alignment horizontal="center" vertical="top" wrapText="1"/>
    </xf>
    <xf numFmtId="0" fontId="22" fillId="0" borderId="109" xfId="0" applyFont="1" applyBorder="1" applyAlignment="1">
      <alignment horizontal="center" vertical="top" wrapText="1"/>
    </xf>
    <xf numFmtId="0" fontId="22" fillId="0" borderId="110" xfId="0" applyFont="1" applyBorder="1" applyAlignment="1">
      <alignment horizontal="center" vertical="top" wrapText="1"/>
    </xf>
    <xf numFmtId="0" fontId="22" fillId="0" borderId="122" xfId="0" applyFont="1" applyBorder="1" applyAlignment="1">
      <alignment vertical="top" wrapText="1"/>
    </xf>
    <xf numFmtId="0" fontId="25" fillId="0" borderId="110" xfId="0" applyFont="1" applyBorder="1" applyAlignment="1">
      <alignment horizontal="center" vertical="top" wrapText="1"/>
    </xf>
    <xf numFmtId="0" fontId="25" fillId="3" borderId="122" xfId="0" applyFont="1" applyFill="1" applyBorder="1" applyAlignment="1">
      <alignment vertical="top" wrapText="1"/>
    </xf>
    <xf numFmtId="0" fontId="25" fillId="3" borderId="122" xfId="0" applyFont="1" applyFill="1" applyBorder="1" applyAlignment="1">
      <alignment wrapText="1"/>
    </xf>
    <xf numFmtId="0" fontId="22" fillId="0" borderId="103" xfId="0" applyFont="1" applyBorder="1" applyAlignment="1">
      <alignment horizontal="center" vertical="top" wrapText="1"/>
    </xf>
    <xf numFmtId="0" fontId="25" fillId="0" borderId="104" xfId="0" applyFont="1" applyBorder="1" applyAlignment="1">
      <alignment horizontal="center" vertical="top" wrapText="1"/>
    </xf>
    <xf numFmtId="0" fontId="25" fillId="3" borderId="148" xfId="0" applyFont="1" applyFill="1" applyBorder="1"/>
    <xf numFmtId="0" fontId="22" fillId="3" borderId="120" xfId="0" applyFont="1" applyFill="1" applyBorder="1" applyAlignment="1">
      <alignment horizontal="center" vertical="top" wrapText="1"/>
    </xf>
    <xf numFmtId="0" fontId="22" fillId="0" borderId="109" xfId="0" applyFont="1" applyBorder="1" applyAlignment="1">
      <alignment horizontal="center"/>
    </xf>
    <xf numFmtId="0" fontId="22" fillId="0" borderId="110" xfId="0" applyFont="1" applyBorder="1"/>
    <xf numFmtId="0" fontId="22" fillId="3" borderId="122" xfId="0" applyFont="1" applyFill="1" applyBorder="1"/>
    <xf numFmtId="0" fontId="25" fillId="3" borderId="109" xfId="0" applyFont="1" applyFill="1" applyBorder="1" applyAlignment="1">
      <alignment horizontal="center"/>
    </xf>
    <xf numFmtId="0" fontId="25" fillId="0" borderId="110" xfId="0" applyFont="1" applyBorder="1" applyAlignment="1">
      <alignment horizontal="center" vertical="center" wrapText="1"/>
    </xf>
    <xf numFmtId="0" fontId="25" fillId="0" borderId="109" xfId="0" applyFont="1" applyBorder="1" applyAlignment="1">
      <alignment horizontal="center"/>
    </xf>
    <xf numFmtId="0" fontId="25" fillId="0" borderId="110" xfId="0" applyFont="1" applyBorder="1" applyAlignment="1">
      <alignment horizontal="center"/>
    </xf>
    <xf numFmtId="0" fontId="25" fillId="0" borderId="110" xfId="0" applyFont="1" applyBorder="1"/>
    <xf numFmtId="0" fontId="25" fillId="0" borderId="109" xfId="0" applyFont="1" applyBorder="1"/>
    <xf numFmtId="0" fontId="25" fillId="0" borderId="111" xfId="0" applyFont="1" applyBorder="1"/>
    <xf numFmtId="0" fontId="25" fillId="0" borderId="112" xfId="0" applyFont="1" applyBorder="1" applyAlignment="1">
      <alignment horizontal="center"/>
    </xf>
    <xf numFmtId="0" fontId="25" fillId="3" borderId="124" xfId="0" applyFont="1" applyFill="1" applyBorder="1"/>
    <xf numFmtId="0" fontId="25" fillId="0" borderId="103" xfId="0" applyFont="1" applyBorder="1"/>
    <xf numFmtId="0" fontId="25" fillId="0" borderId="104" xfId="0" applyFont="1" applyBorder="1" applyAlignment="1">
      <alignment horizontal="center"/>
    </xf>
    <xf numFmtId="49" fontId="74" fillId="0" borderId="120" xfId="0" applyNumberFormat="1" applyFont="1" applyBorder="1" applyAlignment="1">
      <alignment vertical="center" wrapText="1" shrinkToFit="1"/>
    </xf>
    <xf numFmtId="3" fontId="74" fillId="0" borderId="117" xfId="0" applyNumberFormat="1" applyFont="1" applyBorder="1" applyAlignment="1">
      <alignment horizontal="right" vertical="center" wrapText="1" shrinkToFit="1"/>
    </xf>
    <xf numFmtId="3" fontId="74" fillId="0" borderId="119" xfId="0" applyNumberFormat="1" applyFont="1" applyBorder="1" applyAlignment="1">
      <alignment vertical="center" wrapText="1" shrinkToFit="1"/>
    </xf>
    <xf numFmtId="1" fontId="74" fillId="0" borderId="120" xfId="0" applyNumberFormat="1" applyFont="1" applyBorder="1" applyAlignment="1">
      <alignment horizontal="center" vertical="center" wrapText="1" shrinkToFit="1"/>
    </xf>
    <xf numFmtId="3" fontId="74" fillId="0" borderId="141" xfId="0" applyNumberFormat="1" applyFont="1" applyBorder="1" applyAlignment="1">
      <alignment vertical="center" wrapText="1" shrinkToFit="1"/>
    </xf>
    <xf numFmtId="49" fontId="74" fillId="0" borderId="122" xfId="0" applyNumberFormat="1" applyFont="1" applyBorder="1" applyAlignment="1">
      <alignment vertical="center" wrapText="1" shrinkToFit="1"/>
    </xf>
    <xf numFmtId="3" fontId="74" fillId="0" borderId="121" xfId="0" applyNumberFormat="1" applyFont="1" applyBorder="1" applyAlignment="1">
      <alignment horizontal="right" vertical="center" wrapText="1" shrinkToFit="1"/>
    </xf>
    <xf numFmtId="3" fontId="74" fillId="0" borderId="21" xfId="0" applyNumberFormat="1" applyFont="1" applyBorder="1" applyAlignment="1">
      <alignment vertical="center" wrapText="1" shrinkToFit="1"/>
    </xf>
    <xf numFmtId="1" fontId="74" fillId="0" borderId="39" xfId="0" applyNumberFormat="1" applyFont="1" applyBorder="1" applyAlignment="1">
      <alignment horizontal="center" vertical="center" wrapText="1" shrinkToFit="1"/>
    </xf>
    <xf numFmtId="3" fontId="74" fillId="0" borderId="145" xfId="0" applyNumberFormat="1" applyFont="1" applyBorder="1" applyAlignment="1">
      <alignment vertical="center" wrapText="1" shrinkToFit="1"/>
    </xf>
    <xf numFmtId="3" fontId="74" fillId="0" borderId="106" xfId="0" applyNumberFormat="1" applyFont="1" applyBorder="1" applyAlignment="1">
      <alignment vertical="center" wrapText="1" shrinkToFit="1"/>
    </xf>
    <xf numFmtId="1" fontId="74" fillId="0" borderId="124" xfId="0" applyNumberFormat="1" applyFont="1" applyBorder="1" applyAlignment="1">
      <alignment horizontal="center" vertical="center" wrapText="1" shrinkToFit="1"/>
    </xf>
    <xf numFmtId="49" fontId="74" fillId="0" borderId="148" xfId="0" applyNumberFormat="1" applyFont="1" applyBorder="1" applyAlignment="1">
      <alignment vertical="center" wrapText="1" shrinkToFit="1"/>
    </xf>
    <xf numFmtId="3" fontId="74" fillId="0" borderId="150" xfId="0" applyNumberFormat="1" applyFont="1" applyBorder="1" applyAlignment="1">
      <alignment vertical="center" wrapText="1" shrinkToFit="1"/>
    </xf>
    <xf numFmtId="3" fontId="74" fillId="0" borderId="35" xfId="0" applyNumberFormat="1" applyFont="1" applyBorder="1" applyAlignment="1">
      <alignment vertical="center" wrapText="1" shrinkToFit="1"/>
    </xf>
    <xf numFmtId="1" fontId="74" fillId="0" borderId="148" xfId="0" applyNumberFormat="1" applyFont="1" applyBorder="1" applyAlignment="1">
      <alignment horizontal="center" vertical="center" wrapText="1" shrinkToFit="1"/>
    </xf>
    <xf numFmtId="3" fontId="74" fillId="0" borderId="151" xfId="0" applyNumberFormat="1" applyFont="1" applyBorder="1" applyAlignment="1">
      <alignment vertical="center" wrapText="1" shrinkToFit="1"/>
    </xf>
    <xf numFmtId="3" fontId="38" fillId="0" borderId="122" xfId="0" applyNumberFormat="1" applyFont="1" applyBorder="1" applyAlignment="1">
      <alignment vertical="center" wrapText="1" shrinkToFit="1"/>
    </xf>
    <xf numFmtId="3" fontId="22" fillId="9" borderId="140" xfId="0" applyNumberFormat="1" applyFont="1" applyFill="1" applyBorder="1" applyAlignment="1">
      <alignment horizontal="right"/>
    </xf>
    <xf numFmtId="3" fontId="37" fillId="9" borderId="138" xfId="0" applyNumberFormat="1" applyFont="1" applyFill="1" applyBorder="1"/>
    <xf numFmtId="3" fontId="37" fillId="9" borderId="139" xfId="0" applyNumberFormat="1" applyFont="1" applyFill="1" applyBorder="1" applyAlignment="1">
      <alignment horizontal="center"/>
    </xf>
    <xf numFmtId="3" fontId="37" fillId="9" borderId="73" xfId="0" applyNumberFormat="1" applyFont="1" applyFill="1" applyBorder="1" applyAlignment="1">
      <alignment horizontal="center" vertical="center"/>
    </xf>
    <xf numFmtId="3" fontId="38" fillId="0" borderId="119" xfId="0" applyNumberFormat="1" applyFont="1" applyBorder="1" applyAlignment="1">
      <alignment horizontal="center" vertical="center" wrapText="1" shrinkToFit="1"/>
    </xf>
    <xf numFmtId="3" fontId="38" fillId="0" borderId="149" xfId="0" applyNumberFormat="1" applyFont="1" applyBorder="1" applyAlignment="1">
      <alignment horizontal="right" vertical="center" wrapText="1" shrinkToFit="1"/>
    </xf>
    <xf numFmtId="49" fontId="66" fillId="0" borderId="40" xfId="0" applyNumberFormat="1" applyFont="1" applyBorder="1" applyAlignment="1">
      <alignment vertical="center" wrapText="1" shrinkToFit="1"/>
    </xf>
    <xf numFmtId="3" fontId="66" fillId="0" borderId="144" xfId="0" applyNumberFormat="1" applyFont="1" applyBorder="1" applyAlignment="1">
      <alignment horizontal="right" vertical="center" wrapText="1" shrinkToFit="1"/>
    </xf>
    <xf numFmtId="3" fontId="63" fillId="0" borderId="36" xfId="0" applyNumberFormat="1" applyFont="1" applyBorder="1" applyAlignment="1">
      <alignment vertical="center" wrapText="1" shrinkToFit="1"/>
    </xf>
    <xf numFmtId="3" fontId="63" fillId="0" borderId="40" xfId="0" applyNumberFormat="1" applyFont="1" applyBorder="1" applyAlignment="1">
      <alignment horizontal="center" vertical="center" wrapText="1" shrinkToFit="1"/>
    </xf>
    <xf numFmtId="3" fontId="66" fillId="0" borderId="39" xfId="0" applyNumberFormat="1" applyFont="1" applyBorder="1" applyAlignment="1">
      <alignment vertical="center" wrapText="1" shrinkToFit="1"/>
    </xf>
    <xf numFmtId="3" fontId="63" fillId="0" borderId="121" xfId="0" applyNumberFormat="1" applyFont="1" applyBorder="1" applyAlignment="1">
      <alignment vertical="center" wrapText="1" shrinkToFit="1"/>
    </xf>
    <xf numFmtId="3" fontId="63" fillId="0" borderId="110" xfId="0" applyNumberFormat="1" applyFont="1" applyBorder="1" applyAlignment="1">
      <alignment horizontal="center" vertical="center" wrapText="1" shrinkToFit="1"/>
    </xf>
    <xf numFmtId="3" fontId="91" fillId="0" borderId="50" xfId="0" applyNumberFormat="1" applyFont="1" applyBorder="1" applyAlignment="1">
      <alignment horizontal="right" wrapText="1"/>
    </xf>
    <xf numFmtId="3" fontId="90" fillId="0" borderId="110" xfId="0" applyNumberFormat="1" applyFont="1" applyBorder="1" applyAlignment="1">
      <alignment horizontal="right"/>
    </xf>
    <xf numFmtId="3" fontId="90" fillId="0" borderId="53" xfId="0" applyNumberFormat="1" applyFont="1" applyBorder="1" applyAlignment="1">
      <alignment horizontal="right"/>
    </xf>
    <xf numFmtId="3" fontId="90" fillId="0" borderId="50" xfId="0" applyNumberFormat="1" applyFont="1" applyBorder="1" applyAlignment="1">
      <alignment horizontal="right"/>
    </xf>
    <xf numFmtId="3" fontId="90" fillId="0" borderId="59" xfId="0" applyNumberFormat="1" applyFont="1" applyBorder="1" applyAlignment="1">
      <alignment horizontal="right"/>
    </xf>
    <xf numFmtId="3" fontId="90" fillId="0" borderId="49" xfId="0" applyNumberFormat="1" applyFont="1" applyBorder="1" applyAlignment="1">
      <alignment horizontal="right"/>
    </xf>
    <xf numFmtId="3" fontId="90" fillId="0" borderId="54" xfId="0" applyNumberFormat="1" applyFont="1" applyBorder="1" applyAlignment="1">
      <alignment horizontal="right"/>
    </xf>
    <xf numFmtId="3" fontId="90" fillId="0" borderId="75" xfId="0" applyNumberFormat="1" applyFont="1" applyBorder="1" applyAlignment="1">
      <alignment horizontal="right"/>
    </xf>
    <xf numFmtId="3" fontId="90" fillId="0" borderId="52" xfId="0" applyNumberFormat="1" applyFont="1" applyBorder="1" applyAlignment="1">
      <alignment horizontal="right"/>
    </xf>
    <xf numFmtId="3" fontId="91" fillId="0" borderId="51" xfId="0" applyNumberFormat="1" applyFont="1" applyBorder="1" applyAlignment="1">
      <alignment horizontal="right"/>
    </xf>
    <xf numFmtId="3" fontId="91" fillId="0" borderId="51" xfId="0" applyNumberFormat="1" applyFont="1" applyBorder="1" applyAlignment="1">
      <alignment horizontal="right" wrapText="1"/>
    </xf>
    <xf numFmtId="3" fontId="91" fillId="0" borderId="55" xfId="0" applyNumberFormat="1" applyFont="1" applyBorder="1" applyAlignment="1">
      <alignment horizontal="right"/>
    </xf>
    <xf numFmtId="3" fontId="91" fillId="0" borderId="53" xfId="0" applyNumberFormat="1" applyFont="1" applyBorder="1" applyAlignment="1">
      <alignment horizontal="right" wrapText="1"/>
    </xf>
    <xf numFmtId="3" fontId="90" fillId="0" borderId="74" xfId="0" applyNumberFormat="1" applyFont="1" applyBorder="1" applyAlignment="1">
      <alignment horizontal="right"/>
    </xf>
    <xf numFmtId="3" fontId="90" fillId="0" borderId="78" xfId="0" applyNumberFormat="1" applyFont="1" applyBorder="1" applyAlignment="1">
      <alignment horizontal="right"/>
    </xf>
    <xf numFmtId="0" fontId="25" fillId="0" borderId="106" xfId="0" applyFont="1" applyBorder="1" applyAlignment="1">
      <alignment horizontal="center" vertical="top" wrapText="1"/>
    </xf>
    <xf numFmtId="3" fontId="91" fillId="0" borderId="107" xfId="0" applyNumberFormat="1" applyFont="1" applyBorder="1" applyAlignment="1">
      <alignment horizontal="right" wrapText="1"/>
    </xf>
    <xf numFmtId="3" fontId="42" fillId="0" borderId="121" xfId="0" applyNumberFormat="1" applyFont="1" applyBorder="1" applyAlignment="1">
      <alignment horizontal="right"/>
    </xf>
    <xf numFmtId="3" fontId="90" fillId="0" borderId="105" xfId="0" applyNumberFormat="1" applyFont="1" applyBorder="1" applyAlignment="1">
      <alignment horizontal="right"/>
    </xf>
    <xf numFmtId="3" fontId="90" fillId="0" borderId="109" xfId="0" applyNumberFormat="1" applyFont="1" applyBorder="1" applyAlignment="1">
      <alignment horizontal="right"/>
    </xf>
    <xf numFmtId="3" fontId="90" fillId="0" borderId="122" xfId="0" applyNumberFormat="1" applyFont="1" applyBorder="1" applyAlignment="1">
      <alignment horizontal="right"/>
    </xf>
    <xf numFmtId="3" fontId="57" fillId="15" borderId="67" xfId="0" applyNumberFormat="1" applyFont="1" applyFill="1" applyBorder="1" applyAlignment="1">
      <alignment horizontal="center" vertical="center" wrapText="1" shrinkToFit="1"/>
    </xf>
    <xf numFmtId="3" fontId="63" fillId="0" borderId="110" xfId="0" applyNumberFormat="1" applyFont="1" applyBorder="1" applyAlignment="1">
      <alignment vertical="center" wrapText="1" shrinkToFit="1"/>
    </xf>
    <xf numFmtId="3" fontId="66" fillId="0" borderId="104" xfId="0" applyNumberFormat="1" applyFont="1" applyBorder="1" applyAlignment="1">
      <alignment horizontal="right" vertical="center" wrapText="1" shrinkToFit="1"/>
    </xf>
    <xf numFmtId="3" fontId="65" fillId="9" borderId="79" xfId="0" applyNumberFormat="1" applyFont="1" applyFill="1" applyBorder="1"/>
    <xf numFmtId="3" fontId="65" fillId="9" borderId="67" xfId="0" applyNumberFormat="1" applyFont="1" applyFill="1" applyBorder="1"/>
    <xf numFmtId="3" fontId="65" fillId="9" borderId="79" xfId="0" applyNumberFormat="1" applyFont="1" applyFill="1" applyBorder="1" applyAlignment="1">
      <alignment horizontal="center"/>
    </xf>
    <xf numFmtId="3" fontId="63" fillId="0" borderId="119" xfId="0" applyNumberFormat="1" applyFont="1" applyBorder="1" applyAlignment="1">
      <alignment horizontal="right" vertical="center" wrapText="1" shrinkToFit="1"/>
    </xf>
    <xf numFmtId="3" fontId="63" fillId="0" borderId="35" xfId="0" applyNumberFormat="1" applyFont="1" applyBorder="1" applyAlignment="1">
      <alignment horizontal="right" vertical="center" wrapText="1" shrinkToFit="1"/>
    </xf>
    <xf numFmtId="3" fontId="57" fillId="15" borderId="90" xfId="0" applyNumberFormat="1" applyFont="1" applyFill="1" applyBorder="1" applyAlignment="1">
      <alignment vertical="center" wrapText="1" shrinkToFit="1"/>
    </xf>
    <xf numFmtId="3" fontId="38" fillId="0" borderId="107" xfId="0" applyNumberFormat="1" applyFont="1" applyBorder="1" applyAlignment="1">
      <alignment horizontal="right" wrapText="1"/>
    </xf>
    <xf numFmtId="3" fontId="45" fillId="0" borderId="121" xfId="0" applyNumberFormat="1" applyFont="1" applyBorder="1" applyAlignment="1">
      <alignment horizontal="right" wrapText="1"/>
    </xf>
    <xf numFmtId="3" fontId="38" fillId="0" borderId="110" xfId="0" applyNumberFormat="1" applyFont="1" applyBorder="1" applyAlignment="1">
      <alignment horizontal="right" wrapText="1"/>
    </xf>
    <xf numFmtId="3" fontId="42" fillId="0" borderId="105" xfId="0" applyNumberFormat="1" applyFont="1" applyBorder="1" applyAlignment="1">
      <alignment horizontal="right"/>
    </xf>
    <xf numFmtId="3" fontId="42" fillId="0" borderId="109" xfId="0" applyNumberFormat="1" applyFont="1" applyBorder="1" applyAlignment="1">
      <alignment horizontal="right"/>
    </xf>
    <xf numFmtId="3" fontId="42" fillId="0" borderId="122" xfId="0" applyNumberFormat="1" applyFont="1" applyBorder="1" applyAlignment="1">
      <alignment horizontal="right"/>
    </xf>
    <xf numFmtId="49" fontId="16" fillId="3" borderId="107" xfId="0" applyNumberFormat="1" applyFont="1" applyFill="1" applyBorder="1" applyAlignment="1">
      <alignment vertical="center" wrapText="1" shrinkToFit="1"/>
    </xf>
    <xf numFmtId="0" fontId="12" fillId="0" borderId="43" xfId="0" applyFont="1" applyBorder="1" applyAlignment="1">
      <alignment horizontal="right"/>
    </xf>
    <xf numFmtId="3" fontId="19" fillId="2" borderId="117" xfId="0" applyNumberFormat="1" applyFont="1" applyFill="1" applyBorder="1" applyAlignment="1">
      <alignment horizontal="right" wrapText="1"/>
    </xf>
    <xf numFmtId="3" fontId="19" fillId="2" borderId="121" xfId="0" applyNumberFormat="1" applyFont="1" applyFill="1" applyBorder="1" applyAlignment="1">
      <alignment horizontal="right" wrapText="1"/>
    </xf>
    <xf numFmtId="3" fontId="24" fillId="2" borderId="121" xfId="0" applyNumberFormat="1" applyFont="1" applyFill="1" applyBorder="1" applyAlignment="1">
      <alignment horizontal="right" wrapText="1"/>
    </xf>
    <xf numFmtId="3" fontId="23" fillId="2" borderId="114" xfId="0" applyNumberFormat="1" applyFont="1" applyFill="1" applyBorder="1" applyAlignment="1">
      <alignment horizontal="right" wrapText="1"/>
    </xf>
    <xf numFmtId="3" fontId="18" fillId="0" borderId="102" xfId="0" applyNumberFormat="1" applyFont="1" applyBorder="1" applyAlignment="1">
      <alignment horizontal="right"/>
    </xf>
    <xf numFmtId="3" fontId="18" fillId="0" borderId="107" xfId="0" applyNumberFormat="1" applyFont="1" applyBorder="1" applyAlignment="1">
      <alignment horizontal="right"/>
    </xf>
    <xf numFmtId="3" fontId="18" fillId="0" borderId="113" xfId="0" applyNumberFormat="1" applyFont="1" applyBorder="1" applyAlignment="1">
      <alignment horizontal="right"/>
    </xf>
    <xf numFmtId="3" fontId="18" fillId="0" borderId="62" xfId="0" applyNumberFormat="1" applyFont="1" applyBorder="1" applyAlignment="1">
      <alignment horizontal="right"/>
    </xf>
    <xf numFmtId="0" fontId="15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43" fillId="0" borderId="0" xfId="2" applyFont="1" applyAlignment="1">
      <alignment horizontal="center" vertical="center" wrapText="1"/>
    </xf>
    <xf numFmtId="49" fontId="57" fillId="14" borderId="45" xfId="0" applyNumberFormat="1" applyFont="1" applyFill="1" applyBorder="1" applyAlignment="1">
      <alignment horizontal="center" vertical="center" wrapText="1" shrinkToFit="1"/>
    </xf>
    <xf numFmtId="0" fontId="69" fillId="0" borderId="0" xfId="0" applyFont="1" applyAlignment="1">
      <alignment horizontal="center"/>
    </xf>
    <xf numFmtId="0" fontId="61" fillId="0" borderId="0" xfId="0" applyFont="1" applyAlignment="1">
      <alignment horizontal="center"/>
    </xf>
    <xf numFmtId="0" fontId="61" fillId="14" borderId="102" xfId="0" applyFont="1" applyFill="1" applyBorder="1" applyAlignment="1">
      <alignment horizontal="center"/>
    </xf>
    <xf numFmtId="0" fontId="45" fillId="4" borderId="103" xfId="0" applyFont="1" applyFill="1" applyBorder="1" applyAlignment="1">
      <alignment horizontal="center" vertical="center" wrapText="1" shrinkToFit="1"/>
    </xf>
    <xf numFmtId="0" fontId="45" fillId="4" borderId="104" xfId="0" applyFont="1" applyFill="1" applyBorder="1" applyAlignment="1">
      <alignment horizontal="center" vertical="center" wrapText="1" shrinkToFit="1"/>
    </xf>
    <xf numFmtId="0" fontId="45" fillId="4" borderId="105" xfId="0" applyFont="1" applyFill="1" applyBorder="1" applyAlignment="1">
      <alignment horizontal="center" vertical="center" wrapText="1" shrinkToFit="1"/>
    </xf>
    <xf numFmtId="0" fontId="45" fillId="4" borderId="106" xfId="0" applyFont="1" applyFill="1" applyBorder="1" applyAlignment="1">
      <alignment horizontal="center" vertical="center" wrapText="1" shrinkToFit="1"/>
    </xf>
    <xf numFmtId="0" fontId="45" fillId="4" borderId="145" xfId="0" applyFont="1" applyFill="1" applyBorder="1" applyAlignment="1">
      <alignment horizontal="center" vertical="center" wrapText="1" shrinkToFit="1"/>
    </xf>
    <xf numFmtId="49" fontId="76" fillId="14" borderId="45" xfId="0" applyNumberFormat="1" applyFont="1" applyFill="1" applyBorder="1" applyAlignment="1">
      <alignment horizontal="center" vertical="center" wrapText="1" shrinkToFit="1"/>
    </xf>
    <xf numFmtId="0" fontId="51" fillId="4" borderId="19" xfId="0" applyFont="1" applyFill="1" applyBorder="1" applyAlignment="1">
      <alignment horizontal="center" vertical="center"/>
    </xf>
    <xf numFmtId="49" fontId="57" fillId="15" borderId="45" xfId="0" applyNumberFormat="1" applyFont="1" applyFill="1" applyBorder="1" applyAlignment="1">
      <alignment horizontal="center" vertical="center" wrapText="1" shrinkToFit="1"/>
    </xf>
    <xf numFmtId="0" fontId="57" fillId="15" borderId="45" xfId="0" applyFont="1" applyFill="1" applyBorder="1" applyAlignment="1">
      <alignment horizontal="center"/>
    </xf>
    <xf numFmtId="49" fontId="57" fillId="15" borderId="45" xfId="0" applyNumberFormat="1" applyFont="1" applyFill="1" applyBorder="1" applyAlignment="1">
      <alignment horizontal="left" vertical="center" wrapText="1" shrinkToFit="1"/>
    </xf>
    <xf numFmtId="0" fontId="51" fillId="5" borderId="5" xfId="0" applyFont="1" applyFill="1" applyBorder="1" applyAlignment="1">
      <alignment horizontal="left"/>
    </xf>
    <xf numFmtId="0" fontId="78" fillId="14" borderId="44" xfId="0" applyFont="1" applyFill="1" applyBorder="1" applyAlignment="1">
      <alignment horizontal="center"/>
    </xf>
    <xf numFmtId="0" fontId="45" fillId="4" borderId="45" xfId="0" applyFont="1" applyFill="1" applyBorder="1" applyAlignment="1">
      <alignment horizontal="center" vertical="center" wrapText="1" shrinkToFit="1"/>
    </xf>
    <xf numFmtId="0" fontId="45" fillId="4" borderId="46" xfId="0" applyFont="1" applyFill="1" applyBorder="1" applyAlignment="1">
      <alignment horizontal="center" vertical="center" wrapText="1" shrinkToFit="1"/>
    </xf>
    <xf numFmtId="0" fontId="45" fillId="4" borderId="91" xfId="0" applyFont="1" applyFill="1" applyBorder="1" applyAlignment="1">
      <alignment horizontal="center" vertical="center" wrapText="1" shrinkToFit="1"/>
    </xf>
    <xf numFmtId="0" fontId="45" fillId="4" borderId="92" xfId="0" applyFont="1" applyFill="1" applyBorder="1" applyAlignment="1">
      <alignment horizontal="center" vertical="center" wrapText="1" shrinkToFit="1"/>
    </xf>
    <xf numFmtId="0" fontId="45" fillId="4" borderId="93" xfId="0" applyFont="1" applyFill="1" applyBorder="1" applyAlignment="1">
      <alignment horizontal="center" vertical="center" wrapText="1" shrinkToFit="1"/>
    </xf>
    <xf numFmtId="0" fontId="51" fillId="9" borderId="45" xfId="0" applyFont="1" applyFill="1" applyBorder="1" applyAlignment="1">
      <alignment horizontal="center"/>
    </xf>
    <xf numFmtId="0" fontId="51" fillId="9" borderId="46" xfId="0" applyFont="1" applyFill="1" applyBorder="1" applyAlignment="1">
      <alignment horizontal="center"/>
    </xf>
    <xf numFmtId="0" fontId="51" fillId="9" borderId="135" xfId="0" applyFont="1" applyFill="1" applyBorder="1" applyAlignment="1">
      <alignment horizontal="center"/>
    </xf>
    <xf numFmtId="0" fontId="51" fillId="9" borderId="139" xfId="0" applyFont="1" applyFill="1" applyBorder="1" applyAlignment="1">
      <alignment horizontal="center"/>
    </xf>
    <xf numFmtId="49" fontId="38" fillId="0" borderId="111" xfId="0" applyNumberFormat="1" applyFont="1" applyBorder="1" applyAlignment="1">
      <alignment horizontal="left" vertical="center" wrapText="1" shrinkToFit="1"/>
    </xf>
    <xf numFmtId="49" fontId="38" fillId="0" borderId="136" xfId="0" applyNumberFormat="1" applyFont="1" applyBorder="1" applyAlignment="1">
      <alignment horizontal="left" vertical="center" wrapText="1" shrinkToFit="1"/>
    </xf>
    <xf numFmtId="0" fontId="0" fillId="0" borderId="41" xfId="0" applyBorder="1" applyAlignment="1">
      <alignment horizontal="left" vertical="center" wrapText="1" shrinkToFit="1"/>
    </xf>
    <xf numFmtId="0" fontId="0" fillId="0" borderId="136" xfId="0" applyBorder="1" applyAlignment="1">
      <alignment horizontal="left" vertical="center" wrapText="1" shrinkToFit="1"/>
    </xf>
    <xf numFmtId="0" fontId="45" fillId="8" borderId="109" xfId="0" applyFont="1" applyFill="1" applyBorder="1" applyAlignment="1">
      <alignment horizontal="center" vertical="center" wrapText="1" shrinkToFit="1"/>
    </xf>
    <xf numFmtId="0" fontId="45" fillId="8" borderId="60" xfId="0" applyFont="1" applyFill="1" applyBorder="1" applyAlignment="1">
      <alignment horizontal="center" vertical="center" wrapText="1" shrinkToFit="1"/>
    </xf>
    <xf numFmtId="0" fontId="45" fillId="8" borderId="110" xfId="0" applyFont="1" applyFill="1" applyBorder="1" applyAlignment="1">
      <alignment horizontal="center" vertical="center" wrapText="1" shrinkToFit="1"/>
    </xf>
    <xf numFmtId="0" fontId="45" fillId="8" borderId="104" xfId="0" applyFont="1" applyFill="1" applyBorder="1" applyAlignment="1">
      <alignment horizontal="center" vertical="center" wrapText="1" shrinkToFit="1"/>
    </xf>
    <xf numFmtId="0" fontId="61" fillId="7" borderId="116" xfId="0" applyFont="1" applyFill="1" applyBorder="1" applyAlignment="1">
      <alignment horizontal="center"/>
    </xf>
    <xf numFmtId="0" fontId="61" fillId="7" borderId="119" xfId="0" applyFont="1" applyFill="1" applyBorder="1" applyAlignment="1">
      <alignment horizontal="center"/>
    </xf>
    <xf numFmtId="0" fontId="61" fillId="7" borderId="120" xfId="0" applyFont="1" applyFill="1" applyBorder="1" applyAlignment="1">
      <alignment horizontal="center"/>
    </xf>
    <xf numFmtId="0" fontId="43" fillId="10" borderId="105" xfId="0" applyFont="1" applyFill="1" applyBorder="1" applyAlignment="1">
      <alignment horizontal="center" vertical="center"/>
    </xf>
    <xf numFmtId="0" fontId="43" fillId="10" borderId="106" xfId="0" applyFont="1" applyFill="1" applyBorder="1" applyAlignment="1">
      <alignment horizontal="center" vertical="center"/>
    </xf>
    <xf numFmtId="0" fontId="43" fillId="10" borderId="145" xfId="0" applyFont="1" applyFill="1" applyBorder="1" applyAlignment="1">
      <alignment horizontal="center" vertical="center"/>
    </xf>
    <xf numFmtId="49" fontId="57" fillId="16" borderId="45" xfId="0" applyNumberFormat="1" applyFont="1" applyFill="1" applyBorder="1" applyAlignment="1">
      <alignment horizontal="center" vertical="center" wrapText="1" shrinkToFit="1"/>
    </xf>
    <xf numFmtId="49" fontId="57" fillId="16" borderId="46" xfId="0" applyNumberFormat="1" applyFont="1" applyFill="1" applyBorder="1" applyAlignment="1">
      <alignment horizontal="center" vertical="center" wrapText="1" shrinkToFit="1"/>
    </xf>
    <xf numFmtId="49" fontId="57" fillId="16" borderId="63" xfId="0" applyNumberFormat="1" applyFont="1" applyFill="1" applyBorder="1" applyAlignment="1">
      <alignment horizontal="center" vertical="center" wrapText="1" shrinkToFit="1"/>
    </xf>
    <xf numFmtId="49" fontId="51" fillId="18" borderId="45" xfId="0" applyNumberFormat="1" applyFont="1" applyFill="1" applyBorder="1" applyAlignment="1">
      <alignment horizontal="center" vertical="center" wrapText="1" shrinkToFit="1"/>
    </xf>
    <xf numFmtId="49" fontId="51" fillId="18" borderId="46" xfId="0" applyNumberFormat="1" applyFont="1" applyFill="1" applyBorder="1" applyAlignment="1">
      <alignment horizontal="center" vertical="center" wrapText="1" shrinkToFit="1"/>
    </xf>
    <xf numFmtId="0" fontId="61" fillId="16" borderId="63" xfId="0" applyFont="1" applyFill="1" applyBorder="1" applyAlignment="1">
      <alignment horizontal="center"/>
    </xf>
    <xf numFmtId="0" fontId="61" fillId="16" borderId="64" xfId="0" applyFont="1" applyFill="1" applyBorder="1" applyAlignment="1">
      <alignment horizontal="center"/>
    </xf>
    <xf numFmtId="0" fontId="61" fillId="16" borderId="77" xfId="0" applyFont="1" applyFill="1" applyBorder="1" applyAlignment="1">
      <alignment horizontal="center"/>
    </xf>
    <xf numFmtId="0" fontId="45" fillId="13" borderId="116" xfId="0" applyFont="1" applyFill="1" applyBorder="1" applyAlignment="1">
      <alignment horizontal="center" vertical="center" wrapText="1" shrinkToFit="1"/>
    </xf>
    <xf numFmtId="0" fontId="45" fillId="13" borderId="60" xfId="0" applyFont="1" applyFill="1" applyBorder="1" applyAlignment="1">
      <alignment horizontal="center" vertical="center" wrapText="1" shrinkToFit="1"/>
    </xf>
    <xf numFmtId="0" fontId="45" fillId="13" borderId="119" xfId="0" applyFont="1" applyFill="1" applyBorder="1" applyAlignment="1">
      <alignment horizontal="center" vertical="center" wrapText="1" shrinkToFit="1"/>
    </xf>
    <xf numFmtId="0" fontId="45" fillId="13" borderId="104" xfId="0" applyFont="1" applyFill="1" applyBorder="1" applyAlignment="1">
      <alignment horizontal="center" vertical="center" wrapText="1" shrinkToFit="1"/>
    </xf>
    <xf numFmtId="0" fontId="22" fillId="17" borderId="118" xfId="0" applyFont="1" applyFill="1" applyBorder="1" applyAlignment="1">
      <alignment horizontal="center" vertical="center"/>
    </xf>
    <xf numFmtId="0" fontId="22" fillId="17" borderId="69" xfId="0" applyFont="1" applyFill="1" applyBorder="1" applyAlignment="1">
      <alignment horizontal="center" vertical="center"/>
    </xf>
    <xf numFmtId="0" fontId="22" fillId="17" borderId="149" xfId="0" applyFont="1" applyFill="1" applyBorder="1" applyAlignment="1">
      <alignment horizontal="center" vertical="center"/>
    </xf>
    <xf numFmtId="0" fontId="70" fillId="11" borderId="0" xfId="0" applyFont="1" applyFill="1" applyAlignment="1">
      <alignment horizontal="center"/>
    </xf>
    <xf numFmtId="0" fontId="65" fillId="7" borderId="116" xfId="0" applyFont="1" applyFill="1" applyBorder="1" applyAlignment="1">
      <alignment horizontal="center"/>
    </xf>
    <xf numFmtId="0" fontId="65" fillId="7" borderId="119" xfId="0" applyFont="1" applyFill="1" applyBorder="1" applyAlignment="1">
      <alignment horizontal="center"/>
    </xf>
    <xf numFmtId="0" fontId="65" fillId="7" borderId="120" xfId="0" applyFont="1" applyFill="1" applyBorder="1" applyAlignment="1">
      <alignment horizontal="center"/>
    </xf>
    <xf numFmtId="0" fontId="65" fillId="8" borderId="109" xfId="0" applyFont="1" applyFill="1" applyBorder="1" applyAlignment="1">
      <alignment horizontal="center" vertical="center" wrapText="1" shrinkToFit="1"/>
    </xf>
    <xf numFmtId="0" fontId="65" fillId="8" borderId="60" xfId="0" applyFont="1" applyFill="1" applyBorder="1" applyAlignment="1">
      <alignment horizontal="center" vertical="center" wrapText="1" shrinkToFit="1"/>
    </xf>
    <xf numFmtId="0" fontId="65" fillId="8" borderId="110" xfId="0" applyFont="1" applyFill="1" applyBorder="1" applyAlignment="1">
      <alignment horizontal="center" vertical="center" wrapText="1" shrinkToFit="1"/>
    </xf>
    <xf numFmtId="0" fontId="65" fillId="8" borderId="104" xfId="0" applyFont="1" applyFill="1" applyBorder="1" applyAlignment="1">
      <alignment horizontal="center" vertical="center" wrapText="1" shrinkToFit="1"/>
    </xf>
    <xf numFmtId="0" fontId="65" fillId="10" borderId="105" xfId="0" applyFont="1" applyFill="1" applyBorder="1" applyAlignment="1">
      <alignment horizontal="center" vertical="center"/>
    </xf>
    <xf numFmtId="0" fontId="65" fillId="10" borderId="106" xfId="0" applyFont="1" applyFill="1" applyBorder="1" applyAlignment="1">
      <alignment horizontal="center" vertical="center"/>
    </xf>
    <xf numFmtId="0" fontId="65" fillId="10" borderId="145" xfId="0" applyFont="1" applyFill="1" applyBorder="1" applyAlignment="1">
      <alignment horizontal="center" vertical="center"/>
    </xf>
    <xf numFmtId="49" fontId="63" fillId="0" borderId="111" xfId="0" applyNumberFormat="1" applyFont="1" applyBorder="1" applyAlignment="1">
      <alignment horizontal="left" vertical="center" wrapText="1" shrinkToFit="1"/>
    </xf>
    <xf numFmtId="49" fontId="63" fillId="0" borderId="136" xfId="0" applyNumberFormat="1" applyFont="1" applyBorder="1" applyAlignment="1">
      <alignment horizontal="left" vertical="center" wrapText="1" shrinkToFit="1"/>
    </xf>
    <xf numFmtId="49" fontId="63" fillId="0" borderId="19" xfId="0" applyNumberFormat="1" applyFont="1" applyBorder="1" applyAlignment="1">
      <alignment horizontal="left" vertical="center" wrapText="1" shrinkToFit="1"/>
    </xf>
    <xf numFmtId="0" fontId="65" fillId="9" borderId="45" xfId="0" applyFont="1" applyFill="1" applyBorder="1" applyAlignment="1">
      <alignment horizontal="center"/>
    </xf>
    <xf numFmtId="0" fontId="65" fillId="9" borderId="46" xfId="0" applyFont="1" applyFill="1" applyBorder="1" applyAlignment="1">
      <alignment horizontal="center"/>
    </xf>
    <xf numFmtId="0" fontId="70" fillId="16" borderId="63" xfId="0" applyFont="1" applyFill="1" applyBorder="1" applyAlignment="1">
      <alignment horizontal="center"/>
    </xf>
    <xf numFmtId="0" fontId="70" fillId="16" borderId="64" xfId="0" applyFont="1" applyFill="1" applyBorder="1" applyAlignment="1">
      <alignment horizontal="center"/>
    </xf>
    <xf numFmtId="0" fontId="70" fillId="16" borderId="77" xfId="0" applyFont="1" applyFill="1" applyBorder="1" applyAlignment="1">
      <alignment horizontal="center"/>
    </xf>
    <xf numFmtId="0" fontId="70" fillId="13" borderId="116" xfId="0" applyFont="1" applyFill="1" applyBorder="1" applyAlignment="1">
      <alignment horizontal="center" vertical="center" wrapText="1" shrinkToFit="1"/>
    </xf>
    <xf numFmtId="0" fontId="70" fillId="13" borderId="60" xfId="0" applyFont="1" applyFill="1" applyBorder="1" applyAlignment="1">
      <alignment horizontal="center" vertical="center" wrapText="1" shrinkToFit="1"/>
    </xf>
    <xf numFmtId="0" fontId="70" fillId="13" borderId="119" xfId="0" applyFont="1" applyFill="1" applyBorder="1" applyAlignment="1">
      <alignment horizontal="center" vertical="center" wrapText="1" shrinkToFit="1"/>
    </xf>
    <xf numFmtId="0" fontId="70" fillId="13" borderId="104" xfId="0" applyFont="1" applyFill="1" applyBorder="1" applyAlignment="1">
      <alignment horizontal="center" vertical="center" wrapText="1" shrinkToFit="1"/>
    </xf>
    <xf numFmtId="0" fontId="70" fillId="17" borderId="118" xfId="0" applyFont="1" applyFill="1" applyBorder="1" applyAlignment="1">
      <alignment horizontal="center" vertical="center"/>
    </xf>
    <xf numFmtId="0" fontId="70" fillId="17" borderId="69" xfId="0" applyFont="1" applyFill="1" applyBorder="1" applyAlignment="1">
      <alignment horizontal="center" vertical="center"/>
    </xf>
    <xf numFmtId="0" fontId="70" fillId="17" borderId="149" xfId="0" applyFont="1" applyFill="1" applyBorder="1" applyAlignment="1">
      <alignment horizontal="center" vertical="center"/>
    </xf>
    <xf numFmtId="49" fontId="87" fillId="16" borderId="45" xfId="0" applyNumberFormat="1" applyFont="1" applyFill="1" applyBorder="1" applyAlignment="1">
      <alignment horizontal="center" vertical="center" wrapText="1" shrinkToFit="1"/>
    </xf>
    <xf numFmtId="49" fontId="87" fillId="16" borderId="46" xfId="0" applyNumberFormat="1" applyFont="1" applyFill="1" applyBorder="1" applyAlignment="1">
      <alignment horizontal="center" vertical="center" wrapText="1" shrinkToFit="1"/>
    </xf>
    <xf numFmtId="49" fontId="87" fillId="16" borderId="63" xfId="0" applyNumberFormat="1" applyFont="1" applyFill="1" applyBorder="1" applyAlignment="1">
      <alignment horizontal="center" vertical="center" wrapText="1" shrinkToFit="1"/>
    </xf>
    <xf numFmtId="49" fontId="70" fillId="18" borderId="45" xfId="0" applyNumberFormat="1" applyFont="1" applyFill="1" applyBorder="1" applyAlignment="1">
      <alignment horizontal="center" vertical="center" wrapText="1" shrinkToFit="1"/>
    </xf>
    <xf numFmtId="49" fontId="70" fillId="18" borderId="46" xfId="0" applyNumberFormat="1" applyFont="1" applyFill="1" applyBorder="1" applyAlignment="1">
      <alignment horizontal="center" vertical="center" wrapText="1" shrinkToFit="1"/>
    </xf>
    <xf numFmtId="49" fontId="87" fillId="16" borderId="135" xfId="0" applyNumberFormat="1" applyFont="1" applyFill="1" applyBorder="1" applyAlignment="1">
      <alignment horizontal="center" vertical="center" wrapText="1" shrinkToFit="1"/>
    </xf>
    <xf numFmtId="0" fontId="20" fillId="3" borderId="0" xfId="0" applyFont="1" applyFill="1" applyAlignment="1">
      <alignment horizontal="center" vertical="top" wrapText="1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8" fillId="0" borderId="79" xfId="0" applyFont="1" applyBorder="1" applyAlignment="1">
      <alignment horizontal="center" vertical="center"/>
    </xf>
    <xf numFmtId="3" fontId="17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center" vertical="center"/>
    </xf>
    <xf numFmtId="3" fontId="46" fillId="0" borderId="35" xfId="0" applyNumberFormat="1" applyFont="1" applyBorder="1" applyAlignment="1">
      <alignment horizontal="center"/>
    </xf>
    <xf numFmtId="3" fontId="46" fillId="0" borderId="37" xfId="0" applyNumberFormat="1" applyFont="1" applyBorder="1" applyAlignment="1">
      <alignment horizontal="center"/>
    </xf>
    <xf numFmtId="0" fontId="38" fillId="0" borderId="56" xfId="0" applyFont="1" applyBorder="1" applyAlignment="1">
      <alignment horizontal="center" vertical="top" wrapText="1"/>
    </xf>
    <xf numFmtId="0" fontId="38" fillId="0" borderId="60" xfId="0" applyFont="1" applyBorder="1" applyAlignment="1">
      <alignment horizontal="center" vertical="top" wrapText="1"/>
    </xf>
    <xf numFmtId="0" fontId="38" fillId="0" borderId="77" xfId="0" applyFont="1" applyBorder="1" applyAlignment="1">
      <alignment horizontal="center" vertical="center" wrapText="1"/>
    </xf>
    <xf numFmtId="0" fontId="38" fillId="0" borderId="37" xfId="0" applyFont="1" applyBorder="1" applyAlignment="1">
      <alignment horizontal="center" vertical="center" wrapText="1"/>
    </xf>
    <xf numFmtId="0" fontId="38" fillId="0" borderId="19" xfId="0" applyFont="1" applyBorder="1" applyAlignment="1">
      <alignment horizontal="left" vertical="top" wrapText="1"/>
    </xf>
    <xf numFmtId="0" fontId="38" fillId="0" borderId="37" xfId="0" applyFont="1" applyBorder="1" applyAlignment="1">
      <alignment horizontal="left" vertical="top" wrapText="1"/>
    </xf>
    <xf numFmtId="0" fontId="46" fillId="0" borderId="19" xfId="0" applyFont="1" applyBorder="1" applyAlignment="1">
      <alignment horizontal="left"/>
    </xf>
    <xf numFmtId="0" fontId="46" fillId="0" borderId="37" xfId="0" applyFont="1" applyBorder="1" applyAlignment="1">
      <alignment horizontal="left"/>
    </xf>
    <xf numFmtId="3" fontId="42" fillId="0" borderId="46" xfId="0" applyNumberFormat="1" applyFont="1" applyBorder="1" applyAlignment="1">
      <alignment horizontal="center"/>
    </xf>
    <xf numFmtId="3" fontId="42" fillId="0" borderId="73" xfId="0" applyNumberFormat="1" applyFont="1" applyBorder="1" applyAlignment="1">
      <alignment horizontal="center"/>
    </xf>
    <xf numFmtId="0" fontId="25" fillId="0" borderId="58" xfId="0" applyFont="1" applyBorder="1" applyAlignment="1">
      <alignment horizontal="center" vertical="center" wrapText="1"/>
    </xf>
    <xf numFmtId="0" fontId="25" fillId="0" borderId="62" xfId="0" applyFont="1" applyBorder="1" applyAlignment="1">
      <alignment horizontal="center" vertical="center" wrapText="1"/>
    </xf>
    <xf numFmtId="0" fontId="25" fillId="0" borderId="86" xfId="0" applyFont="1" applyBorder="1" applyAlignment="1">
      <alignment horizontal="center" vertical="center" wrapText="1"/>
    </xf>
    <xf numFmtId="0" fontId="25" fillId="0" borderId="84" xfId="0" applyFont="1" applyBorder="1" applyAlignment="1">
      <alignment horizontal="center" vertical="center" wrapText="1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56" xfId="0" applyBorder="1" applyAlignment="1">
      <alignment horizontal="right"/>
    </xf>
    <xf numFmtId="0" fontId="0" fillId="0" borderId="76" xfId="0" applyBorder="1" applyAlignment="1">
      <alignment horizontal="right"/>
    </xf>
    <xf numFmtId="0" fontId="25" fillId="0" borderId="87" xfId="0" applyFont="1" applyBorder="1" applyAlignment="1">
      <alignment horizontal="center" vertical="top" wrapText="1"/>
    </xf>
    <xf numFmtId="0" fontId="25" fillId="0" borderId="57" xfId="0" applyFont="1" applyBorder="1" applyAlignment="1">
      <alignment horizontal="center" vertical="top" wrapText="1"/>
    </xf>
    <xf numFmtId="0" fontId="25" fillId="0" borderId="47" xfId="0" applyFont="1" applyBorder="1" applyAlignment="1">
      <alignment horizontal="center" vertical="top" wrapText="1"/>
    </xf>
    <xf numFmtId="3" fontId="46" fillId="0" borderId="40" xfId="0" applyNumberFormat="1" applyFont="1" applyBorder="1" applyAlignment="1">
      <alignment horizontal="center"/>
    </xf>
    <xf numFmtId="3" fontId="46" fillId="0" borderId="39" xfId="0" applyNumberFormat="1" applyFont="1" applyBorder="1" applyAlignment="1">
      <alignment horizontal="center"/>
    </xf>
    <xf numFmtId="0" fontId="0" fillId="0" borderId="86" xfId="0" applyBorder="1" applyAlignment="1">
      <alignment horizontal="center"/>
    </xf>
    <xf numFmtId="0" fontId="0" fillId="0" borderId="69" xfId="0" applyBorder="1" applyAlignment="1">
      <alignment horizontal="center"/>
    </xf>
    <xf numFmtId="0" fontId="0" fillId="0" borderId="70" xfId="0" applyBorder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38" fillId="0" borderId="45" xfId="0" applyFont="1" applyBorder="1" applyAlignment="1">
      <alignment horizontal="justify" vertical="top" wrapText="1"/>
    </xf>
    <xf numFmtId="0" fontId="38" fillId="0" borderId="68" xfId="0" applyFont="1" applyBorder="1" applyAlignment="1">
      <alignment horizontal="justify" vertical="top" wrapText="1"/>
    </xf>
    <xf numFmtId="0" fontId="25" fillId="3" borderId="56" xfId="0" applyFont="1" applyFill="1" applyBorder="1" applyAlignment="1">
      <alignment horizontal="center" vertical="top" wrapText="1"/>
    </xf>
    <xf numFmtId="0" fontId="25" fillId="3" borderId="60" xfId="0" applyFont="1" applyFill="1" applyBorder="1" applyAlignment="1">
      <alignment horizontal="center" vertical="top" wrapText="1"/>
    </xf>
    <xf numFmtId="0" fontId="25" fillId="3" borderId="47" xfId="0" applyFont="1" applyFill="1" applyBorder="1" applyAlignment="1">
      <alignment horizontal="center" vertical="center" wrapText="1"/>
    </xf>
    <xf numFmtId="0" fontId="25" fillId="3" borderId="88" xfId="0" applyFont="1" applyFill="1" applyBorder="1" applyAlignment="1">
      <alignment horizontal="center" vertical="center" wrapText="1"/>
    </xf>
    <xf numFmtId="0" fontId="25" fillId="0" borderId="76" xfId="0" applyFont="1" applyBorder="1" applyAlignment="1">
      <alignment horizontal="center" vertical="top" wrapText="1"/>
    </xf>
    <xf numFmtId="0" fontId="41" fillId="0" borderId="56" xfId="0" applyFont="1" applyBorder="1" applyAlignment="1">
      <alignment horizontal="center"/>
    </xf>
    <xf numFmtId="0" fontId="41" fillId="0" borderId="57" xfId="0" applyFont="1" applyBorder="1" applyAlignment="1">
      <alignment horizontal="center"/>
    </xf>
    <xf numFmtId="0" fontId="41" fillId="0" borderId="76" xfId="0" applyFont="1" applyBorder="1" applyAlignment="1">
      <alignment horizontal="center"/>
    </xf>
    <xf numFmtId="0" fontId="0" fillId="0" borderId="57" xfId="0" applyBorder="1" applyAlignment="1">
      <alignment horizontal="right"/>
    </xf>
    <xf numFmtId="14" fontId="71" fillId="0" borderId="0" xfId="0" applyNumberFormat="1" applyFont="1" applyAlignment="1">
      <alignment horizontal="right" vertical="top" wrapText="1"/>
    </xf>
    <xf numFmtId="0" fontId="71" fillId="0" borderId="0" xfId="0" applyFont="1" applyAlignment="1">
      <alignment horizontal="right" vertical="top" wrapText="1"/>
    </xf>
    <xf numFmtId="0" fontId="38" fillId="3" borderId="22" xfId="0" applyFont="1" applyFill="1" applyBorder="1" applyAlignment="1">
      <alignment horizontal="center" vertical="top" wrapText="1"/>
    </xf>
    <xf numFmtId="0" fontId="38" fillId="3" borderId="32" xfId="0" applyFont="1" applyFill="1" applyBorder="1" applyAlignment="1">
      <alignment horizontal="center" vertical="top" wrapText="1"/>
    </xf>
    <xf numFmtId="0" fontId="0" fillId="0" borderId="76" xfId="0" applyBorder="1" applyAlignment="1">
      <alignment horizontal="center"/>
    </xf>
    <xf numFmtId="3" fontId="42" fillId="0" borderId="112" xfId="1" applyNumberFormat="1" applyFont="1" applyBorder="1" applyAlignment="1">
      <alignment horizontal="right"/>
    </xf>
    <xf numFmtId="3" fontId="0" fillId="0" borderId="21" xfId="0" applyNumberFormat="1" applyBorder="1" applyAlignment="1">
      <alignment horizontal="right"/>
    </xf>
    <xf numFmtId="0" fontId="38" fillId="3" borderId="47" xfId="0" applyFont="1" applyFill="1" applyBorder="1" applyAlignment="1">
      <alignment horizontal="center" vertical="center" wrapText="1"/>
    </xf>
    <xf numFmtId="0" fontId="38" fillId="3" borderId="88" xfId="0" applyFont="1" applyFill="1" applyBorder="1" applyAlignment="1">
      <alignment horizontal="center" vertical="center" wrapText="1"/>
    </xf>
    <xf numFmtId="0" fontId="45" fillId="0" borderId="19" xfId="0" applyFont="1" applyBorder="1" applyAlignment="1">
      <alignment horizontal="left" vertical="top" wrapText="1"/>
    </xf>
    <xf numFmtId="0" fontId="45" fillId="0" borderId="37" xfId="0" applyFont="1" applyBorder="1" applyAlignment="1">
      <alignment horizontal="left" vertical="top" wrapText="1"/>
    </xf>
    <xf numFmtId="0" fontId="25" fillId="0" borderId="69" xfId="0" applyFont="1" applyBorder="1" applyAlignment="1">
      <alignment horizontal="center" vertical="top" wrapText="1"/>
    </xf>
    <xf numFmtId="0" fontId="25" fillId="0" borderId="70" xfId="0" applyFont="1" applyBorder="1" applyAlignment="1">
      <alignment horizontal="center" vertical="top" wrapText="1"/>
    </xf>
    <xf numFmtId="0" fontId="38" fillId="0" borderId="73" xfId="0" applyFont="1" applyBorder="1" applyAlignment="1">
      <alignment horizontal="justify" vertical="top" wrapText="1"/>
    </xf>
    <xf numFmtId="0" fontId="38" fillId="0" borderId="22" xfId="0" applyFont="1" applyBorder="1" applyAlignment="1">
      <alignment horizontal="center" vertical="top" wrapText="1"/>
    </xf>
    <xf numFmtId="0" fontId="38" fillId="0" borderId="32" xfId="0" applyFont="1" applyBorder="1" applyAlignment="1">
      <alignment horizontal="center" vertical="top" wrapText="1"/>
    </xf>
    <xf numFmtId="0" fontId="38" fillId="0" borderId="76" xfId="0" applyFont="1" applyBorder="1" applyAlignment="1">
      <alignment horizontal="center" vertical="center" wrapText="1"/>
    </xf>
    <xf numFmtId="0" fontId="38" fillId="0" borderId="71" xfId="0" applyFont="1" applyBorder="1" applyAlignment="1">
      <alignment horizontal="center" vertical="center" wrapText="1"/>
    </xf>
    <xf numFmtId="0" fontId="38" fillId="0" borderId="65" xfId="0" applyFont="1" applyBorder="1" applyAlignment="1">
      <alignment horizontal="left" vertical="top" wrapText="1"/>
    </xf>
    <xf numFmtId="0" fontId="38" fillId="0" borderId="66" xfId="0" applyFont="1" applyBorder="1" applyAlignment="1">
      <alignment horizontal="left" vertical="top" wrapText="1"/>
    </xf>
    <xf numFmtId="0" fontId="46" fillId="0" borderId="30" xfId="0" applyFont="1" applyBorder="1" applyAlignment="1">
      <alignment horizontal="left"/>
    </xf>
    <xf numFmtId="0" fontId="46" fillId="0" borderId="12" xfId="0" applyFont="1" applyBorder="1" applyAlignment="1">
      <alignment horizontal="left"/>
    </xf>
    <xf numFmtId="0" fontId="38" fillId="3" borderId="56" xfId="0" applyFont="1" applyFill="1" applyBorder="1" applyAlignment="1">
      <alignment horizontal="center" vertical="top" wrapText="1"/>
    </xf>
    <xf numFmtId="0" fontId="38" fillId="3" borderId="60" xfId="0" applyFont="1" applyFill="1" applyBorder="1" applyAlignment="1">
      <alignment horizontal="center" vertical="top" wrapText="1"/>
    </xf>
    <xf numFmtId="0" fontId="45" fillId="0" borderId="45" xfId="0" applyFont="1" applyBorder="1" applyAlignment="1">
      <alignment horizontal="left" vertical="top" wrapText="1"/>
    </xf>
    <xf numFmtId="0" fontId="45" fillId="0" borderId="68" xfId="0" applyFont="1" applyBorder="1" applyAlignment="1">
      <alignment horizontal="left" vertical="top" wrapText="1"/>
    </xf>
    <xf numFmtId="0" fontId="0" fillId="0" borderId="86" xfId="0" applyBorder="1" applyAlignment="1">
      <alignment horizontal="right"/>
    </xf>
    <xf numFmtId="0" fontId="0" fillId="0" borderId="70" xfId="0" applyBorder="1" applyAlignment="1">
      <alignment horizontal="right"/>
    </xf>
    <xf numFmtId="0" fontId="25" fillId="0" borderId="64" xfId="0" applyFont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/>
    </xf>
    <xf numFmtId="3" fontId="46" fillId="0" borderId="12" xfId="0" applyNumberFormat="1" applyFont="1" applyBorder="1" applyAlignment="1">
      <alignment horizontal="center"/>
    </xf>
    <xf numFmtId="0" fontId="46" fillId="0" borderId="12" xfId="0" applyFont="1" applyBorder="1" applyAlignment="1">
      <alignment horizontal="center"/>
    </xf>
    <xf numFmtId="0" fontId="46" fillId="0" borderId="34" xfId="0" applyFont="1" applyBorder="1" applyAlignment="1">
      <alignment horizontal="center"/>
    </xf>
    <xf numFmtId="3" fontId="46" fillId="0" borderId="34" xfId="0" applyNumberFormat="1" applyFont="1" applyBorder="1" applyAlignment="1">
      <alignment horizontal="center"/>
    </xf>
    <xf numFmtId="3" fontId="42" fillId="0" borderId="66" xfId="0" applyNumberFormat="1" applyFont="1" applyBorder="1" applyAlignment="1">
      <alignment horizontal="center"/>
    </xf>
    <xf numFmtId="0" fontId="42" fillId="0" borderId="66" xfId="0" applyFont="1" applyBorder="1" applyAlignment="1">
      <alignment horizontal="center"/>
    </xf>
    <xf numFmtId="0" fontId="42" fillId="0" borderId="67" xfId="0" applyFont="1" applyBorder="1" applyAlignment="1">
      <alignment horizontal="center"/>
    </xf>
    <xf numFmtId="0" fontId="25" fillId="0" borderId="44" xfId="0" applyFont="1" applyBorder="1" applyAlignment="1">
      <alignment horizontal="right" vertical="center" wrapText="1"/>
    </xf>
    <xf numFmtId="0" fontId="25" fillId="0" borderId="25" xfId="0" applyFont="1" applyBorder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20" fillId="0" borderId="0" xfId="0" applyFont="1" applyAlignment="1">
      <alignment horizontal="center" vertical="top" wrapText="1"/>
    </xf>
    <xf numFmtId="3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3" fontId="26" fillId="0" borderId="0" xfId="0" applyNumberFormat="1" applyFont="1" applyAlignment="1">
      <alignment horizontal="center"/>
    </xf>
    <xf numFmtId="0" fontId="20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30" fillId="0" borderId="65" xfId="0" applyFont="1" applyBorder="1" applyAlignment="1">
      <alignment horizontal="center" vertical="center" wrapText="1"/>
    </xf>
    <xf numFmtId="0" fontId="30" fillId="0" borderId="66" xfId="0" applyFont="1" applyBorder="1" applyAlignment="1">
      <alignment horizontal="center" vertical="center" wrapText="1"/>
    </xf>
    <xf numFmtId="0" fontId="30" fillId="0" borderId="67" xfId="0" applyFont="1" applyBorder="1" applyAlignment="1">
      <alignment horizontal="center" vertical="center" wrapText="1"/>
    </xf>
    <xf numFmtId="0" fontId="30" fillId="0" borderId="58" xfId="0" applyFont="1" applyBorder="1" applyAlignment="1">
      <alignment horizontal="center" wrapText="1"/>
    </xf>
    <xf numFmtId="0" fontId="43" fillId="0" borderId="0" xfId="0" applyFont="1" applyAlignment="1">
      <alignment horizontal="center"/>
    </xf>
    <xf numFmtId="0" fontId="23" fillId="2" borderId="86" xfId="0" applyFont="1" applyFill="1" applyBorder="1" applyAlignment="1">
      <alignment horizontal="center" wrapText="1"/>
    </xf>
    <xf numFmtId="0" fontId="23" fillId="2" borderId="84" xfId="0" applyFont="1" applyFill="1" applyBorder="1" applyAlignment="1">
      <alignment horizontal="center" wrapText="1"/>
    </xf>
    <xf numFmtId="0" fontId="34" fillId="2" borderId="86" xfId="0" applyFont="1" applyFill="1" applyBorder="1" applyAlignment="1">
      <alignment horizontal="center" wrapText="1"/>
    </xf>
    <xf numFmtId="0" fontId="34" fillId="2" borderId="84" xfId="0" applyFont="1" applyFill="1" applyBorder="1" applyAlignment="1">
      <alignment horizontal="center" wrapText="1"/>
    </xf>
    <xf numFmtId="0" fontId="33" fillId="2" borderId="56" xfId="0" applyFont="1" applyFill="1" applyBorder="1" applyAlignment="1">
      <alignment horizontal="center" wrapText="1"/>
    </xf>
    <xf numFmtId="0" fontId="33" fillId="2" borderId="57" xfId="0" applyFont="1" applyFill="1" applyBorder="1" applyAlignment="1">
      <alignment horizontal="center" wrapText="1"/>
    </xf>
    <xf numFmtId="0" fontId="33" fillId="2" borderId="76" xfId="0" applyFont="1" applyFill="1" applyBorder="1" applyAlignment="1">
      <alignment horizontal="center" wrapText="1"/>
    </xf>
    <xf numFmtId="0" fontId="3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23" fillId="2" borderId="29" xfId="0" applyFont="1" applyFill="1" applyBorder="1" applyAlignment="1">
      <alignment horizontal="center" wrapText="1"/>
    </xf>
    <xf numFmtId="0" fontId="23" fillId="2" borderId="28" xfId="0" applyFont="1" applyFill="1" applyBorder="1" applyAlignment="1">
      <alignment horizontal="center" wrapText="1"/>
    </xf>
    <xf numFmtId="0" fontId="34" fillId="2" borderId="89" xfId="0" applyFont="1" applyFill="1" applyBorder="1" applyAlignment="1">
      <alignment horizontal="center" wrapText="1"/>
    </xf>
    <xf numFmtId="0" fontId="34" fillId="2" borderId="28" xfId="0" applyFont="1" applyFill="1" applyBorder="1" applyAlignment="1">
      <alignment horizontal="center" wrapText="1"/>
    </xf>
    <xf numFmtId="0" fontId="33" fillId="2" borderId="89" xfId="0" applyFont="1" applyFill="1" applyBorder="1" applyAlignment="1">
      <alignment horizontal="center" wrapText="1"/>
    </xf>
    <xf numFmtId="0" fontId="33" fillId="2" borderId="92" xfId="0" applyFont="1" applyFill="1" applyBorder="1" applyAlignment="1">
      <alignment horizontal="center" wrapText="1"/>
    </xf>
    <xf numFmtId="0" fontId="33" fillId="2" borderId="93" xfId="0" applyFont="1" applyFill="1" applyBorder="1" applyAlignment="1">
      <alignment horizontal="center" wrapText="1"/>
    </xf>
    <xf numFmtId="0" fontId="72" fillId="2" borderId="12" xfId="0" applyFont="1" applyFill="1" applyBorder="1" applyAlignment="1">
      <alignment horizontal="right" vertical="center" wrapText="1"/>
    </xf>
    <xf numFmtId="0" fontId="72" fillId="0" borderId="12" xfId="0" applyFont="1" applyBorder="1" applyAlignment="1">
      <alignment horizontal="right" vertical="center" wrapText="1"/>
    </xf>
    <xf numFmtId="0" fontId="19" fillId="0" borderId="0" xfId="0" applyFont="1" applyAlignment="1">
      <alignment horizontal="center" vertical="center" wrapText="1"/>
    </xf>
    <xf numFmtId="0" fontId="89" fillId="0" borderId="60" xfId="0" applyFont="1" applyBorder="1" applyAlignment="1">
      <alignment vertical="center"/>
    </xf>
    <xf numFmtId="0" fontId="89" fillId="0" borderId="48" xfId="0" applyFont="1" applyBorder="1" applyAlignment="1">
      <alignment vertical="center"/>
    </xf>
    <xf numFmtId="0" fontId="89" fillId="0" borderId="88" xfId="0" applyFont="1" applyBorder="1" applyAlignment="1">
      <alignment horizontal="left" vertical="center"/>
    </xf>
    <xf numFmtId="0" fontId="89" fillId="0" borderId="143" xfId="0" applyFont="1" applyBorder="1" applyAlignment="1">
      <alignment horizontal="left" vertical="center"/>
    </xf>
    <xf numFmtId="0" fontId="89" fillId="0" borderId="49" xfId="0" applyFont="1" applyBorder="1" applyAlignment="1">
      <alignment vertical="center"/>
    </xf>
    <xf numFmtId="0" fontId="89" fillId="0" borderId="50" xfId="0" applyFont="1" applyBorder="1" applyAlignment="1">
      <alignment vertical="center"/>
    </xf>
    <xf numFmtId="0" fontId="89" fillId="0" borderId="74" xfId="0" applyFont="1" applyBorder="1" applyAlignment="1">
      <alignment horizontal="left" vertical="center"/>
    </xf>
    <xf numFmtId="0" fontId="89" fillId="0" borderId="137" xfId="0" applyFont="1" applyBorder="1" applyAlignment="1">
      <alignment horizontal="left" vertical="center"/>
    </xf>
    <xf numFmtId="0" fontId="43" fillId="0" borderId="0" xfId="2" applyFont="1" applyAlignment="1">
      <alignment horizontal="center" vertical="center" wrapText="1"/>
    </xf>
    <xf numFmtId="0" fontId="89" fillId="0" borderId="130" xfId="0" applyFont="1" applyBorder="1" applyAlignment="1">
      <alignment vertical="center"/>
    </xf>
    <xf numFmtId="0" fontId="89" fillId="0" borderId="142" xfId="0" applyFont="1" applyBorder="1" applyAlignment="1">
      <alignment vertical="center"/>
    </xf>
    <xf numFmtId="0" fontId="89" fillId="0" borderId="123" xfId="0" applyFont="1" applyBorder="1" applyAlignment="1">
      <alignment vertical="center"/>
    </xf>
    <xf numFmtId="0" fontId="89" fillId="0" borderId="3" xfId="0" applyFont="1" applyBorder="1" applyAlignment="1">
      <alignment vertical="center"/>
    </xf>
    <xf numFmtId="0" fontId="89" fillId="0" borderId="42" xfId="0" applyFont="1" applyBorder="1" applyAlignment="1">
      <alignment vertical="center"/>
    </xf>
    <xf numFmtId="0" fontId="89" fillId="0" borderId="31" xfId="0" applyFont="1" applyBorder="1" applyAlignment="1">
      <alignment vertical="center"/>
    </xf>
    <xf numFmtId="0" fontId="89" fillId="0" borderId="74" xfId="0" applyFont="1" applyBorder="1" applyAlignment="1">
      <alignment horizontal="left"/>
    </xf>
    <xf numFmtId="0" fontId="89" fillId="0" borderId="137" xfId="0" applyFont="1" applyBorder="1" applyAlignment="1">
      <alignment horizontal="left"/>
    </xf>
    <xf numFmtId="0" fontId="88" fillId="0" borderId="135" xfId="0" applyFont="1" applyBorder="1" applyAlignment="1">
      <alignment horizontal="center"/>
    </xf>
    <xf numFmtId="0" fontId="88" fillId="0" borderId="139" xfId="0" applyFont="1" applyBorder="1" applyAlignment="1">
      <alignment horizontal="center"/>
    </xf>
    <xf numFmtId="0" fontId="88" fillId="0" borderId="140" xfId="0" applyFont="1" applyBorder="1" applyAlignment="1">
      <alignment horizontal="center"/>
    </xf>
    <xf numFmtId="0" fontId="88" fillId="0" borderId="67" xfId="0" applyFont="1" applyBorder="1" applyAlignment="1">
      <alignment horizontal="center"/>
    </xf>
    <xf numFmtId="0" fontId="89" fillId="0" borderId="22" xfId="0" applyFont="1" applyBorder="1" applyAlignment="1">
      <alignment horizontal="left" vertical="center"/>
    </xf>
    <xf numFmtId="0" fontId="89" fillId="0" borderId="21" xfId="0" applyFont="1" applyBorder="1" applyAlignment="1">
      <alignment horizontal="left" vertical="center"/>
    </xf>
    <xf numFmtId="0" fontId="89" fillId="0" borderId="32" xfId="0" applyFont="1" applyBorder="1" applyAlignment="1">
      <alignment horizontal="left" vertical="center"/>
    </xf>
    <xf numFmtId="0" fontId="89" fillId="0" borderId="141" xfId="0" applyFont="1" applyBorder="1" applyAlignment="1">
      <alignment horizontal="left" vertical="center"/>
    </xf>
  </cellXfs>
  <cellStyles count="6">
    <cellStyle name="Ezres" xfId="1" builtinId="3"/>
    <cellStyle name="Ezres 2" xfId="4"/>
    <cellStyle name="Normál" xfId="0" builtinId="0"/>
    <cellStyle name="Normál 2" xfId="2"/>
    <cellStyle name="Normál 3" xfId="5"/>
    <cellStyle name="Százalék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/excel/penzugy/R.Timi/El&#337;ir&#225;nyzatok/2023/I.%20sz%20m&#243;dos&#237;t&#225;s/2023.%20I.%20sz%20m&#243;dos&#237;t&#225;s.%20-%20&#214;nkorm&#225;nyzat%20Piliscs&#233;v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/excel/penzugy/R.Timi/El&#337;ir&#225;nyzatok/2023/I.%20sz%20m&#243;dos&#237;t&#225;s/2023.%20I.%20sz%20m&#243;dos&#237;t&#225;s%20-%20K&#246;z&#246;s%20Hivatal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rleg(önkormányzat 2023)"/>
      <sheetName val="Bevételek(önkormányzat 2023"/>
      <sheetName val="Bevételek COFOG szerint 2023"/>
      <sheetName val="Kiadások(önkormányzat 2023)"/>
      <sheetName val="Kiadások COFOG szerint"/>
      <sheetName val="Kiadások részletes COFOG"/>
      <sheetName val="Kiadások COFOG összesítő"/>
      <sheetName val="Pénzmaradvány 2020"/>
    </sheetNames>
    <sheetDataSet>
      <sheetData sheetId="0"/>
      <sheetData sheetId="1"/>
      <sheetData sheetId="2"/>
      <sheetData sheetId="3"/>
      <sheetData sheetId="4">
        <row r="102">
          <cell r="F102">
            <v>0</v>
          </cell>
        </row>
        <row r="108">
          <cell r="C108">
            <v>14550000</v>
          </cell>
        </row>
        <row r="249">
          <cell r="C249">
            <v>5389700</v>
          </cell>
        </row>
      </sheetData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rleg(Hivatal 2023)"/>
      <sheetName val="Bevételek(Hivatal 2023)"/>
      <sheetName val="Kiadások(Hivatal 2023)"/>
      <sheetName val="Kiadások COFOG szerint"/>
      <sheetName val="Részletes cofog kiadás"/>
    </sheetNames>
    <sheetDataSet>
      <sheetData sheetId="0"/>
      <sheetData sheetId="1"/>
      <sheetData sheetId="2"/>
      <sheetData sheetId="3">
        <row r="34">
          <cell r="C34">
            <v>0</v>
          </cell>
        </row>
        <row r="51">
          <cell r="C51">
            <v>176699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Normal="100" workbookViewId="0">
      <selection activeCell="B12" sqref="B12"/>
    </sheetView>
  </sheetViews>
  <sheetFormatPr defaultRowHeight="12.75" x14ac:dyDescent="0.2"/>
  <cols>
    <col min="1" max="1" width="11.85546875" customWidth="1"/>
    <col min="2" max="2" width="51.5703125" customWidth="1"/>
    <col min="3" max="3" width="19.7109375" customWidth="1"/>
    <col min="4" max="4" width="14.7109375" customWidth="1"/>
    <col min="5" max="5" width="12.7109375" customWidth="1"/>
    <col min="6" max="6" width="18.28515625" customWidth="1"/>
    <col min="7" max="7" width="20.140625" customWidth="1"/>
    <col min="8" max="8" width="8.42578125" customWidth="1"/>
    <col min="9" max="9" width="9.7109375" customWidth="1"/>
    <col min="10" max="1024" width="8.42578125" customWidth="1"/>
  </cols>
  <sheetData>
    <row r="1" spans="1:6" x14ac:dyDescent="0.2">
      <c r="F1" s="370" t="s">
        <v>507</v>
      </c>
    </row>
    <row r="2" spans="1:6" x14ac:dyDescent="0.2">
      <c r="A2" s="815" t="s">
        <v>690</v>
      </c>
      <c r="B2" s="815"/>
      <c r="C2" s="815"/>
      <c r="D2" s="815"/>
      <c r="E2" s="815"/>
      <c r="F2" s="815"/>
    </row>
    <row r="3" spans="1:6" ht="15.75" x14ac:dyDescent="0.25">
      <c r="A3" s="816" t="s">
        <v>237</v>
      </c>
      <c r="B3" s="816"/>
      <c r="C3" s="816"/>
      <c r="D3" s="816"/>
      <c r="E3" s="816"/>
      <c r="F3" s="816"/>
    </row>
    <row r="4" spans="1:6" ht="13.5" thickBot="1" x14ac:dyDescent="0.25">
      <c r="F4" s="88" t="s">
        <v>331</v>
      </c>
    </row>
    <row r="5" spans="1:6" ht="15.75" x14ac:dyDescent="0.25">
      <c r="A5" s="817" t="s">
        <v>1</v>
      </c>
      <c r="B5" s="817"/>
      <c r="C5" s="817"/>
      <c r="D5" s="817"/>
      <c r="E5" s="817"/>
      <c r="F5" s="817"/>
    </row>
    <row r="6" spans="1:6" ht="15.75" customHeight="1" thickBot="1" x14ac:dyDescent="0.25">
      <c r="A6" s="818" t="s">
        <v>333</v>
      </c>
      <c r="B6" s="819" t="s">
        <v>334</v>
      </c>
      <c r="C6" s="820">
        <v>2023</v>
      </c>
      <c r="D6" s="821"/>
      <c r="E6" s="821"/>
      <c r="F6" s="822"/>
    </row>
    <row r="7" spans="1:6" ht="25.5" customHeight="1" thickBot="1" x14ac:dyDescent="0.25">
      <c r="A7" s="818"/>
      <c r="B7" s="819"/>
      <c r="C7" s="371" t="s">
        <v>335</v>
      </c>
      <c r="D7" s="372" t="s">
        <v>508</v>
      </c>
      <c r="E7" s="372" t="s">
        <v>336</v>
      </c>
      <c r="F7" s="373" t="s">
        <v>691</v>
      </c>
    </row>
    <row r="8" spans="1:6" ht="24.95" customHeight="1" x14ac:dyDescent="0.2">
      <c r="A8" s="374" t="s">
        <v>354</v>
      </c>
      <c r="B8" s="375" t="s">
        <v>304</v>
      </c>
      <c r="C8" s="377">
        <v>103972296</v>
      </c>
      <c r="D8" s="608">
        <v>0</v>
      </c>
      <c r="E8" s="376">
        <v>100</v>
      </c>
      <c r="F8" s="377">
        <v>108350376</v>
      </c>
    </row>
    <row r="9" spans="1:6" ht="24.95" customHeight="1" x14ac:dyDescent="0.2">
      <c r="A9" s="378" t="s">
        <v>355</v>
      </c>
      <c r="B9" s="379" t="s">
        <v>305</v>
      </c>
      <c r="C9" s="380">
        <v>77081860</v>
      </c>
      <c r="D9" s="608">
        <v>-286017</v>
      </c>
      <c r="E9" s="376">
        <v>99.658823720829616</v>
      </c>
      <c r="F9" s="380">
        <v>83546599</v>
      </c>
    </row>
    <row r="10" spans="1:6" ht="24.95" customHeight="1" x14ac:dyDescent="0.2">
      <c r="A10" s="378" t="s">
        <v>356</v>
      </c>
      <c r="B10" s="379" t="s">
        <v>306</v>
      </c>
      <c r="C10" s="380">
        <v>56917734</v>
      </c>
      <c r="D10" s="608">
        <v>-261912</v>
      </c>
      <c r="E10" s="376">
        <v>99.572807826545812</v>
      </c>
      <c r="F10" s="380">
        <v>61048200</v>
      </c>
    </row>
    <row r="11" spans="1:6" ht="24.95" customHeight="1" x14ac:dyDescent="0.2">
      <c r="A11" s="378" t="s">
        <v>357</v>
      </c>
      <c r="B11" s="379" t="s">
        <v>307</v>
      </c>
      <c r="C11" s="380">
        <v>5800273</v>
      </c>
      <c r="D11" s="608">
        <v>1597368</v>
      </c>
      <c r="E11" s="376">
        <v>125.37811753636996</v>
      </c>
      <c r="F11" s="380">
        <v>7891641</v>
      </c>
    </row>
    <row r="12" spans="1:6" ht="24.95" customHeight="1" x14ac:dyDescent="0.2">
      <c r="A12" s="381" t="s">
        <v>358</v>
      </c>
      <c r="B12" s="382" t="s">
        <v>362</v>
      </c>
      <c r="C12" s="383">
        <v>0</v>
      </c>
      <c r="D12" s="608">
        <v>1706880</v>
      </c>
      <c r="E12" s="376">
        <v>0</v>
      </c>
      <c r="F12" s="383">
        <v>1706880</v>
      </c>
    </row>
    <row r="13" spans="1:6" ht="24.95" customHeight="1" thickBot="1" x14ac:dyDescent="0.25">
      <c r="A13" s="384" t="s">
        <v>359</v>
      </c>
      <c r="B13" s="385" t="s">
        <v>677</v>
      </c>
      <c r="C13" s="386">
        <v>242630</v>
      </c>
      <c r="D13" s="608">
        <v>0</v>
      </c>
      <c r="E13" s="376">
        <v>100</v>
      </c>
      <c r="F13" s="386">
        <v>268106</v>
      </c>
    </row>
    <row r="14" spans="1:6" ht="30" customHeight="1" thickBot="1" x14ac:dyDescent="0.25">
      <c r="A14" s="814" t="s">
        <v>509</v>
      </c>
      <c r="B14" s="814"/>
      <c r="C14" s="387">
        <v>244014793</v>
      </c>
      <c r="D14" s="387">
        <f>SUM(D8:D13)</f>
        <v>2756319</v>
      </c>
      <c r="E14" s="388">
        <v>101.05989651446802</v>
      </c>
      <c r="F14" s="389">
        <f>SUM(F8:F13)</f>
        <v>262811802</v>
      </c>
    </row>
    <row r="15" spans="1:6" ht="24.95" customHeight="1" x14ac:dyDescent="0.2">
      <c r="A15" s="374" t="s">
        <v>337</v>
      </c>
      <c r="B15" s="375" t="s">
        <v>338</v>
      </c>
      <c r="C15" s="377"/>
      <c r="D15" s="608"/>
      <c r="E15" s="376">
        <v>157.18384201310761</v>
      </c>
      <c r="F15" s="377">
        <v>0</v>
      </c>
    </row>
    <row r="16" spans="1:6" ht="24.95" customHeight="1" thickBot="1" x14ac:dyDescent="0.25">
      <c r="A16" s="381" t="s">
        <v>339</v>
      </c>
      <c r="B16" s="382" t="s">
        <v>308</v>
      </c>
      <c r="C16" s="383">
        <v>7936200</v>
      </c>
      <c r="D16" s="608">
        <v>4835114</v>
      </c>
      <c r="E16" s="376">
        <v>157.18384201310761</v>
      </c>
      <c r="F16" s="383">
        <v>13290499</v>
      </c>
    </row>
    <row r="17" spans="1:8" ht="30" customHeight="1" thickBot="1" x14ac:dyDescent="0.25">
      <c r="A17" s="814" t="s">
        <v>510</v>
      </c>
      <c r="B17" s="814"/>
      <c r="C17" s="387">
        <v>7936200</v>
      </c>
      <c r="D17" s="387">
        <f>SUM(D16)</f>
        <v>4835114</v>
      </c>
      <c r="E17" s="390">
        <v>106.54198482901135</v>
      </c>
      <c r="F17" s="389">
        <f>SUM(F15:F16)</f>
        <v>13290499</v>
      </c>
    </row>
    <row r="18" spans="1:8" ht="30" customHeight="1" x14ac:dyDescent="0.2">
      <c r="A18" s="94" t="s">
        <v>511</v>
      </c>
      <c r="B18" s="391" t="s">
        <v>512</v>
      </c>
      <c r="C18" s="451">
        <v>0</v>
      </c>
      <c r="D18" s="609">
        <v>0</v>
      </c>
      <c r="E18" s="96">
        <v>0</v>
      </c>
      <c r="F18" s="392"/>
    </row>
    <row r="19" spans="1:8" ht="36.75" customHeight="1" thickBot="1" x14ac:dyDescent="0.25">
      <c r="A19" s="393" t="s">
        <v>366</v>
      </c>
      <c r="B19" s="394" t="s">
        <v>367</v>
      </c>
      <c r="C19" s="472">
        <v>0</v>
      </c>
      <c r="D19" s="609">
        <v>5500022</v>
      </c>
      <c r="E19" s="395">
        <v>0</v>
      </c>
      <c r="F19" s="396">
        <v>5500022</v>
      </c>
    </row>
    <row r="20" spans="1:8" ht="30" customHeight="1" thickBot="1" x14ac:dyDescent="0.25">
      <c r="A20" s="814" t="s">
        <v>513</v>
      </c>
      <c r="B20" s="814"/>
      <c r="C20" s="387">
        <v>0</v>
      </c>
      <c r="D20" s="387">
        <f>SUM(D18:D19)</f>
        <v>5500022</v>
      </c>
      <c r="E20" s="390">
        <v>0</v>
      </c>
      <c r="F20" s="389">
        <f>SUM(F19)</f>
        <v>5500022</v>
      </c>
    </row>
    <row r="21" spans="1:8" ht="24.95" customHeight="1" x14ac:dyDescent="0.2">
      <c r="A21" s="378" t="s">
        <v>369</v>
      </c>
      <c r="B21" s="379" t="s">
        <v>309</v>
      </c>
      <c r="C21" s="380">
        <v>7000000</v>
      </c>
      <c r="D21" s="608">
        <v>830000</v>
      </c>
      <c r="E21" s="376">
        <v>111.85714285714286</v>
      </c>
      <c r="F21" s="380">
        <v>7830000</v>
      </c>
    </row>
    <row r="22" spans="1:8" ht="24.95" customHeight="1" x14ac:dyDescent="0.2">
      <c r="A22" s="378" t="s">
        <v>370</v>
      </c>
      <c r="B22" s="379" t="s">
        <v>310</v>
      </c>
      <c r="C22" s="380">
        <v>55000000</v>
      </c>
      <c r="D22" s="608">
        <v>26000000</v>
      </c>
      <c r="E22" s="376">
        <v>147.27272727272725</v>
      </c>
      <c r="F22" s="380">
        <v>81000000</v>
      </c>
    </row>
    <row r="23" spans="1:8" ht="24.95" customHeight="1" x14ac:dyDescent="0.2">
      <c r="A23" s="378" t="s">
        <v>514</v>
      </c>
      <c r="B23" s="379" t="s">
        <v>311</v>
      </c>
      <c r="C23" s="380">
        <v>200000</v>
      </c>
      <c r="D23" s="608">
        <v>0</v>
      </c>
      <c r="E23" s="376">
        <v>100</v>
      </c>
      <c r="F23" s="380">
        <v>200000</v>
      </c>
    </row>
    <row r="24" spans="1:8" ht="24.95" customHeight="1" thickBot="1" x14ac:dyDescent="0.25">
      <c r="A24" s="378" t="s">
        <v>371</v>
      </c>
      <c r="B24" s="379" t="s">
        <v>372</v>
      </c>
      <c r="C24" s="380">
        <v>300000</v>
      </c>
      <c r="D24" s="608">
        <v>290000</v>
      </c>
      <c r="E24" s="376">
        <v>196.66666666666666</v>
      </c>
      <c r="F24" s="380">
        <v>590000</v>
      </c>
    </row>
    <row r="25" spans="1:8" ht="24.95" customHeight="1" thickBot="1" x14ac:dyDescent="0.25">
      <c r="A25" s="814" t="s">
        <v>515</v>
      </c>
      <c r="B25" s="814"/>
      <c r="C25" s="387">
        <v>62500000</v>
      </c>
      <c r="D25" s="387">
        <f>SUM(D21:D24)</f>
        <v>27120000</v>
      </c>
      <c r="E25" s="397">
        <f>SUM(F25/C25*100)</f>
        <v>143.392</v>
      </c>
      <c r="F25" s="398">
        <f>SUM(F21:F24)</f>
        <v>89620000</v>
      </c>
    </row>
    <row r="26" spans="1:8" ht="24.95" customHeight="1" x14ac:dyDescent="0.2">
      <c r="A26" s="374" t="s">
        <v>342</v>
      </c>
      <c r="B26" s="375" t="s">
        <v>213</v>
      </c>
      <c r="C26" s="380">
        <v>358000</v>
      </c>
      <c r="D26" s="608">
        <v>40000</v>
      </c>
      <c r="E26" s="376">
        <v>111.17318435754191</v>
      </c>
      <c r="F26" s="380">
        <v>398000</v>
      </c>
    </row>
    <row r="27" spans="1:8" ht="24.95" customHeight="1" x14ac:dyDescent="0.2">
      <c r="A27" s="374" t="s">
        <v>343</v>
      </c>
      <c r="B27" s="375" t="s">
        <v>313</v>
      </c>
      <c r="C27" s="380">
        <v>1620000</v>
      </c>
      <c r="D27" s="608">
        <v>880000</v>
      </c>
      <c r="E27" s="376">
        <v>154.32098765432099</v>
      </c>
      <c r="F27" s="380">
        <v>2500000</v>
      </c>
    </row>
    <row r="28" spans="1:8" ht="24.95" customHeight="1" x14ac:dyDescent="0.2">
      <c r="A28" s="378" t="s">
        <v>344</v>
      </c>
      <c r="B28" s="379" t="s">
        <v>314</v>
      </c>
      <c r="C28" s="380">
        <v>7700000</v>
      </c>
      <c r="D28" s="608">
        <v>69008</v>
      </c>
      <c r="E28" s="376">
        <v>100.65351269703729</v>
      </c>
      <c r="F28" s="380">
        <v>10628558</v>
      </c>
      <c r="H28" s="85"/>
    </row>
    <row r="29" spans="1:8" ht="24.95" customHeight="1" x14ac:dyDescent="0.2">
      <c r="A29" s="378" t="s">
        <v>368</v>
      </c>
      <c r="B29" s="379" t="s">
        <v>315</v>
      </c>
      <c r="C29" s="380">
        <v>4400000</v>
      </c>
      <c r="D29" s="608">
        <v>840000</v>
      </c>
      <c r="E29" s="376">
        <v>119.09090909090909</v>
      </c>
      <c r="F29" s="380">
        <v>5240000</v>
      </c>
    </row>
    <row r="30" spans="1:8" ht="24.95" customHeight="1" x14ac:dyDescent="0.2">
      <c r="A30" s="378" t="s">
        <v>365</v>
      </c>
      <c r="B30" s="379" t="s">
        <v>316</v>
      </c>
      <c r="C30" s="380">
        <v>2877660</v>
      </c>
      <c r="D30" s="608">
        <v>226800</v>
      </c>
      <c r="E30" s="376">
        <v>106.21414298392295</v>
      </c>
      <c r="F30" s="380">
        <v>3876539</v>
      </c>
    </row>
    <row r="31" spans="1:8" ht="24.95" customHeight="1" x14ac:dyDescent="0.2">
      <c r="A31" s="378" t="s">
        <v>345</v>
      </c>
      <c r="B31" s="379" t="s">
        <v>317</v>
      </c>
      <c r="C31" s="380">
        <v>0</v>
      </c>
      <c r="D31" s="608">
        <v>0</v>
      </c>
      <c r="E31" s="376">
        <v>100</v>
      </c>
      <c r="F31" s="380">
        <v>337000</v>
      </c>
    </row>
    <row r="32" spans="1:8" ht="24.95" customHeight="1" x14ac:dyDescent="0.2">
      <c r="A32" s="378" t="s">
        <v>346</v>
      </c>
      <c r="B32" s="379" t="s">
        <v>318</v>
      </c>
      <c r="C32" s="380">
        <v>0</v>
      </c>
      <c r="D32" s="608">
        <v>0</v>
      </c>
      <c r="E32" s="376">
        <v>0</v>
      </c>
      <c r="F32" s="380">
        <v>0</v>
      </c>
    </row>
    <row r="33" spans="1:9" ht="24.95" customHeight="1" x14ac:dyDescent="0.2">
      <c r="A33" s="378" t="s">
        <v>347</v>
      </c>
      <c r="B33" s="379" t="s">
        <v>348</v>
      </c>
      <c r="C33" s="380">
        <v>1260000</v>
      </c>
      <c r="D33" s="608">
        <v>200000</v>
      </c>
      <c r="E33" s="376">
        <v>100</v>
      </c>
      <c r="F33" s="380">
        <v>1460000</v>
      </c>
    </row>
    <row r="34" spans="1:9" ht="24.95" customHeight="1" thickBot="1" x14ac:dyDescent="0.25">
      <c r="A34" s="384" t="s">
        <v>373</v>
      </c>
      <c r="B34" s="399" t="s">
        <v>374</v>
      </c>
      <c r="C34" s="386">
        <v>10000</v>
      </c>
      <c r="D34" s="608">
        <v>0</v>
      </c>
      <c r="E34" s="376">
        <v>100</v>
      </c>
      <c r="F34" s="386">
        <v>10000</v>
      </c>
    </row>
    <row r="35" spans="1:9" ht="30" customHeight="1" thickBot="1" x14ac:dyDescent="0.25">
      <c r="A35" s="814" t="s">
        <v>516</v>
      </c>
      <c r="B35" s="814"/>
      <c r="C35" s="387">
        <v>18225660</v>
      </c>
      <c r="D35" s="387">
        <f>SUM(D26:D34)</f>
        <v>2255808</v>
      </c>
      <c r="E35" s="397">
        <v>110</v>
      </c>
      <c r="F35" s="398">
        <f>SUM(F26:F34)</f>
        <v>24450097</v>
      </c>
    </row>
    <row r="36" spans="1:9" ht="24.95" customHeight="1" x14ac:dyDescent="0.2">
      <c r="A36" s="374" t="s">
        <v>349</v>
      </c>
      <c r="B36" s="375" t="s">
        <v>350</v>
      </c>
      <c r="C36" s="380">
        <v>3694000</v>
      </c>
      <c r="D36" s="608">
        <v>0</v>
      </c>
      <c r="E36" s="376">
        <v>100</v>
      </c>
      <c r="F36" s="380">
        <v>3826000</v>
      </c>
    </row>
    <row r="37" spans="1:9" ht="24.95" customHeight="1" x14ac:dyDescent="0.2">
      <c r="A37" s="374" t="s">
        <v>517</v>
      </c>
      <c r="B37" s="375" t="s">
        <v>518</v>
      </c>
      <c r="C37" s="380">
        <v>0</v>
      </c>
      <c r="D37" s="608">
        <v>0</v>
      </c>
      <c r="E37" s="376">
        <v>0</v>
      </c>
      <c r="F37" s="380">
        <v>0</v>
      </c>
    </row>
    <row r="38" spans="1:9" ht="24.95" customHeight="1" x14ac:dyDescent="0.2">
      <c r="A38" s="378" t="s">
        <v>351</v>
      </c>
      <c r="B38" s="379" t="s">
        <v>352</v>
      </c>
      <c r="C38" s="380">
        <v>0</v>
      </c>
      <c r="D38" s="608">
        <v>206036</v>
      </c>
      <c r="E38" s="376">
        <v>0</v>
      </c>
      <c r="F38" s="380">
        <v>206036</v>
      </c>
    </row>
    <row r="39" spans="1:9" ht="24.95" customHeight="1" x14ac:dyDescent="0.2">
      <c r="A39" s="378" t="s">
        <v>353</v>
      </c>
      <c r="B39" s="379" t="s">
        <v>519</v>
      </c>
      <c r="C39" s="380">
        <v>219940</v>
      </c>
      <c r="D39" s="608">
        <v>40000</v>
      </c>
      <c r="E39" s="376">
        <v>118.1867782122397</v>
      </c>
      <c r="F39" s="380">
        <v>259940</v>
      </c>
    </row>
    <row r="40" spans="1:9" ht="24.95" customHeight="1" x14ac:dyDescent="0.2">
      <c r="A40" s="381" t="s">
        <v>520</v>
      </c>
      <c r="B40" s="382" t="s">
        <v>521</v>
      </c>
      <c r="C40" s="380">
        <v>0</v>
      </c>
      <c r="D40" s="608">
        <v>0</v>
      </c>
      <c r="E40" s="376">
        <v>0</v>
      </c>
      <c r="F40" s="380">
        <v>0</v>
      </c>
    </row>
    <row r="41" spans="1:9" ht="39" customHeight="1" thickBot="1" x14ac:dyDescent="0.25">
      <c r="A41" s="381" t="s">
        <v>340</v>
      </c>
      <c r="B41" s="382" t="s">
        <v>341</v>
      </c>
      <c r="C41" s="380">
        <v>0</v>
      </c>
      <c r="D41" s="608">
        <v>0</v>
      </c>
      <c r="E41" s="376">
        <v>0</v>
      </c>
      <c r="F41" s="380">
        <v>0</v>
      </c>
    </row>
    <row r="42" spans="1:9" ht="28.5" customHeight="1" thickBot="1" x14ac:dyDescent="0.25">
      <c r="A42" s="823" t="s">
        <v>522</v>
      </c>
      <c r="B42" s="823"/>
      <c r="C42" s="400">
        <v>3913940</v>
      </c>
      <c r="D42" s="400">
        <v>246036</v>
      </c>
      <c r="E42" s="397">
        <v>106.0810590369605</v>
      </c>
      <c r="F42" s="398">
        <f>SUM(F36:F41)</f>
        <v>4291976</v>
      </c>
    </row>
    <row r="43" spans="1:9" ht="30" customHeight="1" thickBot="1" x14ac:dyDescent="0.25">
      <c r="A43" s="401" t="s">
        <v>363</v>
      </c>
      <c r="B43" s="402" t="s">
        <v>364</v>
      </c>
      <c r="C43" s="400">
        <v>330961145</v>
      </c>
      <c r="D43" s="400">
        <v>0</v>
      </c>
      <c r="E43" s="397">
        <v>100</v>
      </c>
      <c r="F43" s="400">
        <v>330961145</v>
      </c>
    </row>
    <row r="44" spans="1:9" ht="30" customHeight="1" thickBot="1" x14ac:dyDescent="0.25">
      <c r="A44" s="403" t="s">
        <v>360</v>
      </c>
      <c r="B44" s="404" t="s">
        <v>523</v>
      </c>
      <c r="C44" s="400">
        <v>0</v>
      </c>
      <c r="D44" s="400">
        <v>0</v>
      </c>
      <c r="E44" s="623">
        <v>0</v>
      </c>
      <c r="F44" s="400">
        <v>0</v>
      </c>
    </row>
    <row r="45" spans="1:9" ht="24.95" customHeight="1" thickBot="1" x14ac:dyDescent="0.25">
      <c r="A45" s="824" t="s">
        <v>506</v>
      </c>
      <c r="B45" s="824"/>
      <c r="C45" s="405">
        <v>667551738</v>
      </c>
      <c r="D45" s="405">
        <f>SUM(D14+D17+D20+D25+D35+D42+D43+D44)</f>
        <v>42713299</v>
      </c>
      <c r="E45" s="406">
        <v>106.2064137185168</v>
      </c>
      <c r="F45" s="407">
        <f>SUM(F14+F17+F20+F25+F35+F42+F43+F44)</f>
        <v>730925541</v>
      </c>
      <c r="I45" s="2"/>
    </row>
    <row r="48" spans="1:9" x14ac:dyDescent="0.2">
      <c r="B48" s="368"/>
      <c r="C48" s="368"/>
    </row>
    <row r="49" spans="2:6" x14ac:dyDescent="0.2">
      <c r="B49" s="87"/>
      <c r="C49" s="87"/>
      <c r="D49" s="408"/>
      <c r="E49" s="408"/>
      <c r="F49" s="408"/>
    </row>
  </sheetData>
  <mergeCells count="13">
    <mergeCell ref="A20:B20"/>
    <mergeCell ref="A25:B25"/>
    <mergeCell ref="A35:B35"/>
    <mergeCell ref="A42:B42"/>
    <mergeCell ref="A45:B45"/>
    <mergeCell ref="A14:B14"/>
    <mergeCell ref="A17:B17"/>
    <mergeCell ref="A2:F2"/>
    <mergeCell ref="A3:F3"/>
    <mergeCell ref="A5:F5"/>
    <mergeCell ref="A6:A7"/>
    <mergeCell ref="B6:B7"/>
    <mergeCell ref="C6:F6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28"/>
  <sheetViews>
    <sheetView zoomScaleNormal="100" workbookViewId="0">
      <selection activeCell="J5" sqref="J5"/>
    </sheetView>
  </sheetViews>
  <sheetFormatPr defaultRowHeight="12.75" x14ac:dyDescent="0.2"/>
  <cols>
    <col min="1" max="1" width="43.28515625" customWidth="1"/>
    <col min="2" max="4" width="12.7109375" customWidth="1"/>
    <col min="5" max="5" width="46.42578125" customWidth="1"/>
    <col min="6" max="8" width="12.7109375" customWidth="1"/>
    <col min="9" max="9" width="12.5703125" bestFit="1" customWidth="1"/>
    <col min="10" max="10" width="13.7109375" bestFit="1" customWidth="1"/>
  </cols>
  <sheetData>
    <row r="1" spans="1:8" ht="15" customHeight="1" x14ac:dyDescent="0.2">
      <c r="A1" s="900" t="s">
        <v>675</v>
      </c>
      <c r="B1" s="900"/>
      <c r="C1" s="900"/>
      <c r="D1" s="900"/>
      <c r="E1" s="900"/>
      <c r="F1" s="900"/>
      <c r="G1" s="900"/>
      <c r="H1" s="900"/>
    </row>
    <row r="2" spans="1:8" s="1" customFormat="1" ht="16.5" customHeight="1" x14ac:dyDescent="0.25">
      <c r="A2" s="905" t="s">
        <v>237</v>
      </c>
      <c r="B2" s="905"/>
      <c r="C2" s="905"/>
      <c r="D2" s="905"/>
      <c r="E2" s="905"/>
      <c r="F2" s="905"/>
      <c r="G2" s="905"/>
      <c r="H2" s="905"/>
    </row>
    <row r="3" spans="1:8" s="1" customFormat="1" ht="16.5" customHeight="1" x14ac:dyDescent="0.25">
      <c r="A3" s="630"/>
      <c r="B3" s="10"/>
      <c r="C3" s="10"/>
      <c r="D3" s="10" t="s">
        <v>690</v>
      </c>
      <c r="E3" s="10"/>
      <c r="F3" s="630"/>
      <c r="G3" s="630"/>
      <c r="H3" s="630"/>
    </row>
    <row r="4" spans="1:8" ht="24" customHeight="1" x14ac:dyDescent="0.2">
      <c r="A4" s="906" t="s">
        <v>610</v>
      </c>
      <c r="B4" s="906"/>
      <c r="C4" s="906"/>
      <c r="D4" s="906"/>
      <c r="E4" s="906"/>
      <c r="F4" s="906"/>
      <c r="G4" s="906"/>
      <c r="H4" s="906"/>
    </row>
    <row r="5" spans="1:8" ht="23.25" customHeight="1" thickBot="1" x14ac:dyDescent="0.3">
      <c r="A5" s="58"/>
      <c r="B5" s="58"/>
      <c r="C5" s="58"/>
      <c r="D5" s="58"/>
      <c r="E5" s="58"/>
      <c r="G5" s="3"/>
      <c r="H5" s="1" t="s">
        <v>10</v>
      </c>
    </row>
    <row r="6" spans="1:8" ht="27" customHeight="1" thickBot="1" x14ac:dyDescent="0.25">
      <c r="A6" s="901" t="s">
        <v>1</v>
      </c>
      <c r="B6" s="902"/>
      <c r="C6" s="902"/>
      <c r="D6" s="903"/>
      <c r="E6" s="904" t="s">
        <v>2</v>
      </c>
      <c r="F6" s="902"/>
      <c r="G6" s="902"/>
      <c r="H6" s="903"/>
    </row>
    <row r="7" spans="1:8" ht="27" customHeight="1" thickBot="1" x14ac:dyDescent="0.3">
      <c r="A7" s="120"/>
      <c r="B7" s="336" t="s">
        <v>262</v>
      </c>
      <c r="C7" s="342" t="s">
        <v>263</v>
      </c>
      <c r="D7" s="336" t="s">
        <v>264</v>
      </c>
      <c r="E7" s="121"/>
      <c r="F7" s="336" t="s">
        <v>262</v>
      </c>
      <c r="G7" s="342" t="s">
        <v>263</v>
      </c>
      <c r="H7" s="336" t="s">
        <v>264</v>
      </c>
    </row>
    <row r="8" spans="1:8" ht="20.100000000000001" customHeight="1" x14ac:dyDescent="0.25">
      <c r="A8" s="59" t="s">
        <v>265</v>
      </c>
      <c r="B8" s="337">
        <f>C8+D8</f>
        <v>262811.80200000003</v>
      </c>
      <c r="C8" s="334">
        <f>Önk.bev.!F14/1000</f>
        <v>262811.80200000003</v>
      </c>
      <c r="D8" s="337">
        <v>0</v>
      </c>
      <c r="E8" s="78" t="s">
        <v>192</v>
      </c>
      <c r="F8" s="60">
        <f>G8+H8</f>
        <v>247233.91699999999</v>
      </c>
      <c r="G8" s="547">
        <f>(Önk.kiad.!F19+Hiv.kiad.!F19+Művh.kiad.!F17+Ovikiad.!F18)/1000-H8</f>
        <v>239837.91699999999</v>
      </c>
      <c r="H8" s="548">
        <f>7396000/1000</f>
        <v>7396</v>
      </c>
    </row>
    <row r="9" spans="1:8" ht="20.100000000000001" customHeight="1" x14ac:dyDescent="0.25">
      <c r="A9" s="127" t="s">
        <v>200</v>
      </c>
      <c r="B9" s="337">
        <f t="shared" ref="B9:B11" si="0">C9+D9</f>
        <v>27160.953000000001</v>
      </c>
      <c r="C9" s="335">
        <f>Önk.bev.!F17/1000+Hiv.bev.!F18/1000</f>
        <v>27160.953000000001</v>
      </c>
      <c r="D9" s="347">
        <v>0</v>
      </c>
      <c r="E9" s="122" t="s">
        <v>193</v>
      </c>
      <c r="F9" s="60">
        <f t="shared" ref="F9:F15" si="1">G9+H9</f>
        <v>33447.548999999999</v>
      </c>
      <c r="G9" s="549">
        <f>(Önk.kiad.!F21+Hiv.kiad.!F22+Művh.kiad.!F20+Ovikiad.!F21)/1000-H9</f>
        <v>32152.548999999999</v>
      </c>
      <c r="H9" s="550">
        <f>1295000/1000</f>
        <v>1295</v>
      </c>
    </row>
    <row r="10" spans="1:8" ht="20.100000000000001" customHeight="1" x14ac:dyDescent="0.25">
      <c r="A10" s="127" t="s">
        <v>201</v>
      </c>
      <c r="B10" s="337">
        <f t="shared" si="0"/>
        <v>89620</v>
      </c>
      <c r="C10" s="335">
        <f>Önk.bev.!F25/1000</f>
        <v>89620</v>
      </c>
      <c r="D10" s="347">
        <v>0</v>
      </c>
      <c r="E10" s="122" t="s">
        <v>194</v>
      </c>
      <c r="F10" s="60">
        <f t="shared" si="1"/>
        <v>141677.375</v>
      </c>
      <c r="G10" s="549">
        <f>(Önk.kiad.!F50+Hiv.kiad.!F32+Művh.kiad.!F32+Ovikiad.!F33)/1000</f>
        <v>141677.375</v>
      </c>
      <c r="H10" s="550">
        <v>0</v>
      </c>
    </row>
    <row r="11" spans="1:8" ht="20.100000000000001" customHeight="1" x14ac:dyDescent="0.25">
      <c r="A11" s="127" t="s">
        <v>202</v>
      </c>
      <c r="B11" s="337">
        <f t="shared" si="0"/>
        <v>27551.407000000003</v>
      </c>
      <c r="C11" s="335">
        <f>Önk.bev.!F29*1.27/1000</f>
        <v>6654.8</v>
      </c>
      <c r="D11" s="347">
        <f>((Önk.bev.!F35/1000)-'2. sz.melléklet'!C11)+(Hiv.bev.!F19+Hiv.bev.!F20+Művh.bev.!F19+Művh.bev.!F20+Ovibev.!F22)/1000</f>
        <v>20896.607000000004</v>
      </c>
      <c r="E11" s="122" t="s">
        <v>195</v>
      </c>
      <c r="F11" s="60">
        <f t="shared" si="1"/>
        <v>11800</v>
      </c>
      <c r="G11" s="549">
        <f>7482000/1000</f>
        <v>7482</v>
      </c>
      <c r="H11" s="550">
        <f>Önk.kiad.!F58/1000-'2. sz.melléklet'!G11</f>
        <v>4318</v>
      </c>
    </row>
    <row r="12" spans="1:8" ht="20.100000000000001" customHeight="1" x14ac:dyDescent="0.25">
      <c r="A12" s="62" t="s">
        <v>267</v>
      </c>
      <c r="B12" s="337">
        <f>C12+D12</f>
        <v>0</v>
      </c>
      <c r="C12" s="335">
        <v>0</v>
      </c>
      <c r="D12" s="347">
        <v>0</v>
      </c>
      <c r="E12" s="122" t="s">
        <v>196</v>
      </c>
      <c r="F12" s="60">
        <f>G12+H12</f>
        <v>63256.109000000004</v>
      </c>
      <c r="G12" s="549">
        <f>Önk.kiad.!F61/1000+Hiv.kiad.!F33/1000</f>
        <v>63256.109000000004</v>
      </c>
      <c r="H12" s="550">
        <v>0</v>
      </c>
    </row>
    <row r="13" spans="1:8" ht="20.100000000000001" customHeight="1" x14ac:dyDescent="0.25">
      <c r="A13" s="129" t="s">
        <v>207</v>
      </c>
      <c r="B13" s="338">
        <f>C13+D13</f>
        <v>230127.54</v>
      </c>
      <c r="C13" s="343">
        <f>(Hiv.bev.!F9+Művh.bev.!F10+Ovibev.!F10)/1000</f>
        <v>230127.54</v>
      </c>
      <c r="D13" s="331">
        <v>0</v>
      </c>
      <c r="E13" s="122" t="s">
        <v>607</v>
      </c>
      <c r="F13" s="60">
        <f t="shared" si="1"/>
        <v>6289.7</v>
      </c>
      <c r="G13" s="549">
        <v>0</v>
      </c>
      <c r="H13" s="550">
        <f>Önk.kiad.!F63/1000</f>
        <v>6289.7</v>
      </c>
    </row>
    <row r="14" spans="1:8" ht="20.100000000000001" customHeight="1" x14ac:dyDescent="0.25">
      <c r="A14" s="129" t="s">
        <v>589</v>
      </c>
      <c r="B14" s="331">
        <f>C14+D14</f>
        <v>0</v>
      </c>
      <c r="C14" s="343">
        <v>0</v>
      </c>
      <c r="D14" s="331">
        <v>0</v>
      </c>
      <c r="E14" s="123" t="s">
        <v>254</v>
      </c>
      <c r="F14" s="64">
        <f t="shared" si="1"/>
        <v>9750.8860000000004</v>
      </c>
      <c r="G14" s="551">
        <f>Önk.kiad.!F76/1000</f>
        <v>9750.8860000000004</v>
      </c>
      <c r="H14" s="552">
        <v>0</v>
      </c>
    </row>
    <row r="15" spans="1:8" ht="20.100000000000001" customHeight="1" thickBot="1" x14ac:dyDescent="0.3">
      <c r="A15" s="333"/>
      <c r="B15" s="339"/>
      <c r="C15" s="344"/>
      <c r="D15" s="339"/>
      <c r="E15" s="122" t="s">
        <v>199</v>
      </c>
      <c r="F15" s="351">
        <f t="shared" si="1"/>
        <v>230127.54</v>
      </c>
      <c r="G15" s="549">
        <f>Önk.kiad.!F77/1000</f>
        <v>230127.54</v>
      </c>
      <c r="H15" s="550">
        <v>0</v>
      </c>
    </row>
    <row r="16" spans="1:8" ht="20.100000000000001" customHeight="1" thickBot="1" x14ac:dyDescent="0.25">
      <c r="A16" s="128" t="s">
        <v>588</v>
      </c>
      <c r="B16" s="332">
        <f>SUM(B8:B15)</f>
        <v>637271.70200000005</v>
      </c>
      <c r="C16" s="332">
        <f t="shared" ref="C16:D16" si="2">SUM(C8:C15)</f>
        <v>616375.09499999997</v>
      </c>
      <c r="D16" s="332">
        <f t="shared" si="2"/>
        <v>20896.607000000004</v>
      </c>
      <c r="E16" s="124" t="s">
        <v>9</v>
      </c>
      <c r="F16" s="65">
        <f>SUM(F8:F15)</f>
        <v>743583.076</v>
      </c>
      <c r="G16" s="553">
        <f>SUM(G8:G15)</f>
        <v>724284.37600000005</v>
      </c>
      <c r="H16" s="65">
        <f>SUM(H8:H15)</f>
        <v>19298.7</v>
      </c>
    </row>
    <row r="17" spans="1:9" ht="20.100000000000001" customHeight="1" x14ac:dyDescent="0.25">
      <c r="A17" s="542" t="s">
        <v>587</v>
      </c>
      <c r="B17" s="337">
        <f t="shared" ref="B17:B24" si="3">C17+D17</f>
        <v>5500.0219999999999</v>
      </c>
      <c r="C17" s="544">
        <f>Önk.bev.!F20/1000</f>
        <v>5500.0219999999999</v>
      </c>
      <c r="D17" s="543"/>
      <c r="E17" s="545"/>
      <c r="F17" s="546"/>
      <c r="G17" s="545"/>
      <c r="H17" s="546"/>
    </row>
    <row r="18" spans="1:9" ht="20.100000000000001" customHeight="1" x14ac:dyDescent="0.25">
      <c r="A18" s="59" t="s">
        <v>203</v>
      </c>
      <c r="B18" s="337">
        <f t="shared" si="3"/>
        <v>4291.9759999999997</v>
      </c>
      <c r="C18" s="334">
        <v>0</v>
      </c>
      <c r="D18" s="337">
        <f>Önk.bev.!F42/1000</f>
        <v>4291.9759999999997</v>
      </c>
      <c r="E18" s="78" t="s">
        <v>198</v>
      </c>
      <c r="F18" s="60">
        <f>G18+H18</f>
        <v>15791.227000000001</v>
      </c>
      <c r="G18" s="547">
        <v>0</v>
      </c>
      <c r="H18" s="548">
        <f>(Önk.kiad.!F65+Önk.kiad.!F66+Önk.kiad.!F67+Önk.kiad.!F68+Önk.kiad.!F69+Művh.kiad.!F35+Ovikiad.!F36+Hiv.kiad.!F38)/1000</f>
        <v>15791.227000000001</v>
      </c>
    </row>
    <row r="19" spans="1:9" ht="20.100000000000001" customHeight="1" x14ac:dyDescent="0.25">
      <c r="A19" s="127" t="s">
        <v>204</v>
      </c>
      <c r="B19" s="337">
        <f t="shared" si="3"/>
        <v>0</v>
      </c>
      <c r="C19" s="335">
        <v>0</v>
      </c>
      <c r="D19" s="347">
        <v>0</v>
      </c>
      <c r="E19" s="122" t="s">
        <v>266</v>
      </c>
      <c r="F19" s="60">
        <f t="shared" ref="F19" si="4">G19+H19</f>
        <v>175574.57</v>
      </c>
      <c r="G19" s="554">
        <f>(Önk.kiad.!F70+Önk.kiad.!F71+Önk.kiad.!F72)/1000</f>
        <v>175574.57</v>
      </c>
      <c r="H19" s="555">
        <v>0</v>
      </c>
    </row>
    <row r="20" spans="1:9" ht="20.100000000000001" customHeight="1" x14ac:dyDescent="0.25">
      <c r="A20" s="59" t="s">
        <v>205</v>
      </c>
      <c r="B20" s="337">
        <f t="shared" si="3"/>
        <v>330961.14500000002</v>
      </c>
      <c r="C20" s="334">
        <f>Önk.bev.!F43/1000</f>
        <v>330961.14500000002</v>
      </c>
      <c r="D20" s="337">
        <v>0</v>
      </c>
      <c r="E20" s="123" t="s">
        <v>696</v>
      </c>
      <c r="F20" s="60">
        <f>G20+H20</f>
        <v>1706.0360000000001</v>
      </c>
      <c r="G20" s="551">
        <f>SUM(Önk.kiad.!F62/1000)</f>
        <v>206.036</v>
      </c>
      <c r="H20" s="552">
        <f>SUM(Önk.kiad.!F75/1000)</f>
        <v>1500</v>
      </c>
    </row>
    <row r="21" spans="1:9" ht="20.100000000000001" customHeight="1" x14ac:dyDescent="0.25">
      <c r="A21" s="127" t="s">
        <v>206</v>
      </c>
      <c r="B21" s="337">
        <f t="shared" si="3"/>
        <v>1368.376</v>
      </c>
      <c r="C21" s="335">
        <f>Ovibev.!F9/1000</f>
        <v>1368.376</v>
      </c>
      <c r="D21" s="347">
        <v>0</v>
      </c>
      <c r="E21" s="123" t="s">
        <v>197</v>
      </c>
      <c r="F21" s="64">
        <f>G21+H21</f>
        <v>46965.813000000002</v>
      </c>
      <c r="G21" s="551">
        <f>Önk.kiad.!F79/1000</f>
        <v>0</v>
      </c>
      <c r="H21" s="552">
        <f>(Önk.kiad.!F78+Hiv.kiad.!F34)/1000</f>
        <v>46965.813000000002</v>
      </c>
    </row>
    <row r="22" spans="1:9" ht="20.100000000000001" customHeight="1" x14ac:dyDescent="0.25">
      <c r="A22" s="129" t="s">
        <v>268</v>
      </c>
      <c r="B22" s="337">
        <f t="shared" si="3"/>
        <v>172.369</v>
      </c>
      <c r="C22" s="343">
        <f>Művh.bev.!F9/1000</f>
        <v>172.369</v>
      </c>
      <c r="D22" s="331">
        <v>0</v>
      </c>
      <c r="E22" s="123"/>
      <c r="F22" s="349"/>
      <c r="G22" s="551"/>
      <c r="H22" s="552"/>
      <c r="I22" s="75"/>
    </row>
    <row r="23" spans="1:9" ht="20.100000000000001" customHeight="1" x14ac:dyDescent="0.25">
      <c r="A23" s="350" t="s">
        <v>253</v>
      </c>
      <c r="B23" s="337">
        <f t="shared" si="3"/>
        <v>4055.1320000000001</v>
      </c>
      <c r="C23" s="335">
        <f>Hiv.bev.!F8/1000</f>
        <v>4055.1320000000001</v>
      </c>
      <c r="D23" s="347">
        <v>0</v>
      </c>
      <c r="E23" s="344"/>
      <c r="F23" s="339"/>
      <c r="G23" s="344"/>
      <c r="H23" s="339"/>
    </row>
    <row r="24" spans="1:9" ht="20.100000000000001" customHeight="1" thickBot="1" x14ac:dyDescent="0.3">
      <c r="A24" s="352" t="s">
        <v>487</v>
      </c>
      <c r="B24" s="337">
        <f t="shared" si="3"/>
        <v>0</v>
      </c>
      <c r="C24" s="343">
        <f>SUM(Önk.bev.!F44/1000)</f>
        <v>0</v>
      </c>
      <c r="D24" s="331">
        <v>0</v>
      </c>
      <c r="E24" s="345"/>
      <c r="F24" s="340"/>
      <c r="G24" s="345"/>
      <c r="H24" s="340"/>
    </row>
    <row r="25" spans="1:9" ht="20.100000000000001" customHeight="1" thickBot="1" x14ac:dyDescent="0.25">
      <c r="A25" s="128" t="s">
        <v>7</v>
      </c>
      <c r="B25" s="341">
        <f>SUM(B16:B24)</f>
        <v>983620.72200000007</v>
      </c>
      <c r="C25" s="124">
        <f>SUM(C16:C23)</f>
        <v>958432.13899999997</v>
      </c>
      <c r="D25" s="341">
        <f>SUM(D16:D24)</f>
        <v>25188.583000000002</v>
      </c>
      <c r="E25" s="124" t="s">
        <v>7</v>
      </c>
      <c r="F25" s="61">
        <f>SUM(F16:F21)</f>
        <v>983620.72199999983</v>
      </c>
      <c r="G25" s="553">
        <f>SUM(G16:G21)</f>
        <v>900064.98199999996</v>
      </c>
      <c r="H25" s="65">
        <f>SUM(H16:H21)</f>
        <v>83555.740000000005</v>
      </c>
      <c r="I25" s="2"/>
    </row>
    <row r="26" spans="1:9" ht="20.100000000000001" customHeight="1" thickBot="1" x14ac:dyDescent="0.3">
      <c r="A26" s="62" t="s">
        <v>185</v>
      </c>
      <c r="B26" s="63">
        <f>C26+D26</f>
        <v>-230127.54</v>
      </c>
      <c r="C26" s="346">
        <f>-C13</f>
        <v>-230127.54</v>
      </c>
      <c r="D26" s="348">
        <v>0</v>
      </c>
      <c r="E26" s="125" t="s">
        <v>185</v>
      </c>
      <c r="F26" s="64">
        <f>G26+H26</f>
        <v>-230127.54</v>
      </c>
      <c r="G26" s="557">
        <f>-G15</f>
        <v>-230127.54</v>
      </c>
      <c r="H26" s="556"/>
    </row>
    <row r="27" spans="1:9" ht="20.100000000000001" customHeight="1" thickBot="1" x14ac:dyDescent="0.25">
      <c r="A27" s="128" t="s">
        <v>186</v>
      </c>
      <c r="B27" s="341">
        <f>SUM(B25:B26)</f>
        <v>753493.18200000003</v>
      </c>
      <c r="C27" s="124">
        <f t="shared" ref="C27" si="5">SUM(C25:C26)</f>
        <v>728304.59899999993</v>
      </c>
      <c r="D27" s="341">
        <f>SUM(D25:D26)</f>
        <v>25188.583000000002</v>
      </c>
      <c r="E27" s="126" t="s">
        <v>186</v>
      </c>
      <c r="F27" s="65">
        <f>SUM(F25:F26)</f>
        <v>753493.1819999998</v>
      </c>
      <c r="G27" s="553">
        <f t="shared" ref="G27:H27" si="6">SUM(G25:G26)</f>
        <v>669937.44199999992</v>
      </c>
      <c r="H27" s="65">
        <f t="shared" si="6"/>
        <v>83555.740000000005</v>
      </c>
    </row>
    <row r="28" spans="1:9" x14ac:dyDescent="0.2">
      <c r="E28" s="2"/>
    </row>
  </sheetData>
  <sheetProtection algorithmName="SHA-512" hashValue="Ttn2u7t2rLGdiRpyK/PHIOzlxLd1EJD9Ze19Qo2xUK+Cr0cxB0Xba3LbHDjfT0x8qLTR8IXG9BzUuw/Fmti/Fg==" saltValue="ypgMYurvib+fADKFgq6uKg==" spinCount="100000" sheet="1" objects="1" scenarios="1"/>
  <mergeCells count="5">
    <mergeCell ref="A6:D6"/>
    <mergeCell ref="E6:H6"/>
    <mergeCell ref="A2:H2"/>
    <mergeCell ref="A4:H4"/>
    <mergeCell ref="A1:H1"/>
  </mergeCells>
  <phoneticPr fontId="0" type="noConversion"/>
  <pageMargins left="0.59055118110236227" right="0.59055118110236227" top="0.98425196850393704" bottom="0.59055118110236227" header="0.51181102362204722" footer="0.51181102362204722"/>
  <pageSetup paperSize="9" scale="76" orientation="landscape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D157"/>
  <sheetViews>
    <sheetView zoomScaleNormal="100" workbookViewId="0">
      <selection activeCell="T149" sqref="T149"/>
    </sheetView>
  </sheetViews>
  <sheetFormatPr defaultRowHeight="12.75" x14ac:dyDescent="0.2"/>
  <cols>
    <col min="1" max="1" width="4.42578125" customWidth="1"/>
    <col min="2" max="2" width="49.42578125" customWidth="1"/>
    <col min="3" max="3" width="4.140625" customWidth="1"/>
    <col min="4" max="4" width="10.7109375" customWidth="1"/>
    <col min="5" max="5" width="11.28515625" bestFit="1" customWidth="1"/>
    <col min="6" max="16" width="10.7109375" customWidth="1"/>
    <col min="17" max="17" width="11.7109375" bestFit="1" customWidth="1"/>
    <col min="18" max="18" width="8.5703125" bestFit="1" customWidth="1"/>
  </cols>
  <sheetData>
    <row r="1" spans="1:17" ht="15" customHeight="1" x14ac:dyDescent="0.2">
      <c r="A1" s="936" t="s">
        <v>676</v>
      </c>
      <c r="B1" s="936"/>
      <c r="C1" s="936"/>
      <c r="D1" s="936"/>
      <c r="E1" s="936"/>
      <c r="F1" s="936"/>
      <c r="G1" s="936"/>
      <c r="H1" s="936"/>
      <c r="I1" s="936"/>
      <c r="J1" s="936"/>
      <c r="K1" s="936"/>
      <c r="L1" s="936"/>
      <c r="M1" s="936"/>
      <c r="N1" s="936"/>
      <c r="O1" s="936"/>
      <c r="P1" s="936"/>
    </row>
    <row r="2" spans="1:17" ht="15" customHeight="1" x14ac:dyDescent="0.2">
      <c r="A2" s="949" t="s">
        <v>491</v>
      </c>
      <c r="B2" s="950"/>
      <c r="C2" s="950"/>
      <c r="D2" s="950"/>
      <c r="E2" s="950"/>
      <c r="F2" s="950"/>
      <c r="G2" s="950"/>
      <c r="H2" s="950"/>
      <c r="I2" s="950"/>
      <c r="J2" s="950"/>
      <c r="K2" s="950"/>
      <c r="L2" s="950"/>
      <c r="M2" s="950"/>
      <c r="N2" s="950"/>
      <c r="O2" s="950"/>
      <c r="P2" s="950"/>
    </row>
    <row r="3" spans="1:17" ht="15" customHeight="1" x14ac:dyDescent="0.2">
      <c r="A3" s="631"/>
      <c r="B3" s="632"/>
      <c r="C3" s="632"/>
      <c r="D3" s="632"/>
      <c r="E3" s="936" t="s">
        <v>690</v>
      </c>
      <c r="F3" s="936"/>
      <c r="G3" s="936"/>
      <c r="H3" s="936"/>
      <c r="I3" s="632"/>
      <c r="J3" s="632"/>
      <c r="K3" s="632"/>
      <c r="L3" s="632"/>
      <c r="M3" s="632"/>
      <c r="N3" s="632"/>
      <c r="O3" s="632"/>
      <c r="P3" s="632"/>
    </row>
    <row r="4" spans="1:17" ht="12.95" customHeight="1" thickBot="1" x14ac:dyDescent="0.25">
      <c r="A4" s="937" t="s">
        <v>651</v>
      </c>
      <c r="B4" s="937"/>
      <c r="C4" s="937"/>
      <c r="D4" s="937"/>
      <c r="E4" s="937"/>
      <c r="F4" s="937"/>
      <c r="G4" s="937"/>
      <c r="H4" s="937"/>
      <c r="I4" s="937"/>
      <c r="J4" s="937"/>
      <c r="K4" s="937"/>
      <c r="L4" s="937"/>
      <c r="M4" s="937"/>
      <c r="N4" s="937"/>
      <c r="O4" s="937"/>
      <c r="P4" s="937"/>
    </row>
    <row r="5" spans="1:17" ht="12.95" customHeight="1" x14ac:dyDescent="0.2">
      <c r="A5" s="940" t="s">
        <v>34</v>
      </c>
      <c r="B5" s="942" t="s">
        <v>293</v>
      </c>
      <c r="C5" s="921" t="s">
        <v>183</v>
      </c>
      <c r="D5" s="977" t="s">
        <v>187</v>
      </c>
      <c r="E5" s="928" t="s">
        <v>164</v>
      </c>
      <c r="F5" s="929"/>
      <c r="G5" s="929"/>
      <c r="H5" s="929"/>
      <c r="I5" s="944"/>
      <c r="J5" s="945" t="s">
        <v>4</v>
      </c>
      <c r="K5" s="946"/>
      <c r="L5" s="947"/>
      <c r="M5" s="926" t="s">
        <v>320</v>
      </c>
      <c r="N5" s="948"/>
      <c r="O5" s="948"/>
      <c r="P5" s="927"/>
    </row>
    <row r="6" spans="1:17" ht="24.75" customHeight="1" thickBot="1" x14ac:dyDescent="0.25">
      <c r="A6" s="941"/>
      <c r="B6" s="943"/>
      <c r="C6" s="922"/>
      <c r="D6" s="978"/>
      <c r="E6" s="138" t="s">
        <v>208</v>
      </c>
      <c r="F6" s="139" t="s">
        <v>161</v>
      </c>
      <c r="G6" s="140" t="s">
        <v>162</v>
      </c>
      <c r="H6" s="140" t="s">
        <v>209</v>
      </c>
      <c r="I6" s="141" t="s">
        <v>163</v>
      </c>
      <c r="J6" s="142" t="s">
        <v>210</v>
      </c>
      <c r="K6" s="140" t="s">
        <v>165</v>
      </c>
      <c r="L6" s="141" t="s">
        <v>166</v>
      </c>
      <c r="M6" s="175" t="s">
        <v>167</v>
      </c>
      <c r="N6" s="140" t="s">
        <v>168</v>
      </c>
      <c r="O6" s="140" t="s">
        <v>169</v>
      </c>
      <c r="P6" s="141" t="s">
        <v>170</v>
      </c>
    </row>
    <row r="7" spans="1:17" ht="12.95" customHeight="1" x14ac:dyDescent="0.2">
      <c r="A7" s="951" t="s">
        <v>488</v>
      </c>
      <c r="B7" s="952"/>
      <c r="C7" s="170"/>
      <c r="D7" s="171"/>
      <c r="E7" s="172"/>
      <c r="F7" s="172"/>
      <c r="G7" s="173"/>
      <c r="H7" s="173"/>
      <c r="I7" s="174"/>
      <c r="J7" s="176"/>
      <c r="K7" s="173"/>
      <c r="L7" s="174"/>
      <c r="M7" s="176"/>
      <c r="N7" s="173"/>
      <c r="O7" s="173"/>
      <c r="P7" s="177"/>
    </row>
    <row r="8" spans="1:17" ht="12.95" customHeight="1" x14ac:dyDescent="0.2">
      <c r="A8" s="130" t="s">
        <v>14</v>
      </c>
      <c r="B8" s="131" t="s">
        <v>486</v>
      </c>
      <c r="C8" s="132"/>
      <c r="D8" s="162"/>
      <c r="E8" s="168"/>
      <c r="F8" s="168"/>
      <c r="G8" s="163"/>
      <c r="H8" s="163">
        <v>11251629</v>
      </c>
      <c r="I8" s="164"/>
      <c r="J8" s="166"/>
      <c r="K8" s="163"/>
      <c r="L8" s="164"/>
      <c r="M8" s="166"/>
      <c r="N8" s="163"/>
      <c r="O8" s="163"/>
      <c r="P8" s="167"/>
      <c r="Q8" s="564">
        <f>SUM(D8:P8)</f>
        <v>11251629</v>
      </c>
    </row>
    <row r="9" spans="1:17" ht="12.95" customHeight="1" x14ac:dyDescent="0.2">
      <c r="A9" s="130" t="s">
        <v>36</v>
      </c>
      <c r="B9" s="133" t="s">
        <v>15</v>
      </c>
      <c r="C9" s="132"/>
      <c r="D9" s="162"/>
      <c r="E9" s="168"/>
      <c r="F9" s="168"/>
      <c r="G9" s="163"/>
      <c r="H9" s="163"/>
      <c r="I9" s="164"/>
      <c r="J9" s="166"/>
      <c r="K9" s="163"/>
      <c r="L9" s="164"/>
      <c r="M9" s="166"/>
      <c r="N9" s="163"/>
      <c r="O9" s="163"/>
      <c r="P9" s="167"/>
      <c r="Q9" s="564">
        <f t="shared" ref="Q9:Q72" si="0">SUM(D9:P9)</f>
        <v>0</v>
      </c>
    </row>
    <row r="10" spans="1:17" ht="15.75" customHeight="1" x14ac:dyDescent="0.2">
      <c r="A10" s="130" t="s">
        <v>37</v>
      </c>
      <c r="B10" s="134" t="s">
        <v>292</v>
      </c>
      <c r="C10" s="132"/>
      <c r="D10" s="162"/>
      <c r="F10" s="168"/>
      <c r="G10" s="163"/>
      <c r="H10" s="163">
        <v>2660000</v>
      </c>
      <c r="I10" s="164"/>
      <c r="J10" s="166"/>
      <c r="K10" s="163"/>
      <c r="L10" s="164"/>
      <c r="M10" s="166"/>
      <c r="N10" s="163"/>
      <c r="O10" s="163"/>
      <c r="P10" s="167"/>
      <c r="Q10" s="564">
        <f t="shared" si="0"/>
        <v>2660000</v>
      </c>
    </row>
    <row r="11" spans="1:17" ht="27" customHeight="1" x14ac:dyDescent="0.2">
      <c r="A11" s="130" t="s">
        <v>38</v>
      </c>
      <c r="B11" s="134" t="s">
        <v>270</v>
      </c>
      <c r="C11" s="135">
        <v>1</v>
      </c>
      <c r="D11" s="169"/>
      <c r="E11" s="168">
        <v>4493014</v>
      </c>
      <c r="F11" s="168"/>
      <c r="G11" s="163"/>
      <c r="H11" s="163">
        <v>3287000</v>
      </c>
      <c r="I11" s="164"/>
      <c r="J11" s="166">
        <v>3826000</v>
      </c>
      <c r="K11" s="163"/>
      <c r="L11" s="164"/>
      <c r="M11" s="166">
        <v>259940</v>
      </c>
      <c r="N11" s="163">
        <v>206036</v>
      </c>
      <c r="O11" s="163"/>
      <c r="P11" s="167"/>
      <c r="Q11" s="564">
        <f t="shared" si="0"/>
        <v>12071990</v>
      </c>
    </row>
    <row r="12" spans="1:17" ht="12.95" customHeight="1" x14ac:dyDescent="0.2">
      <c r="A12" s="130" t="s">
        <v>39</v>
      </c>
      <c r="B12" s="131" t="s">
        <v>271</v>
      </c>
      <c r="C12" s="135"/>
      <c r="D12" s="169"/>
      <c r="E12" s="168"/>
      <c r="F12" s="168"/>
      <c r="G12" s="163"/>
      <c r="H12" s="163"/>
      <c r="I12" s="164"/>
      <c r="J12" s="166"/>
      <c r="K12" s="163"/>
      <c r="L12" s="164"/>
      <c r="M12" s="166"/>
      <c r="N12" s="163"/>
      <c r="O12" s="163"/>
      <c r="P12" s="167"/>
      <c r="Q12" s="564">
        <f t="shared" si="0"/>
        <v>0</v>
      </c>
    </row>
    <row r="13" spans="1:17" ht="12.95" customHeight="1" x14ac:dyDescent="0.2">
      <c r="A13" s="130" t="s">
        <v>40</v>
      </c>
      <c r="B13" s="133" t="s">
        <v>18</v>
      </c>
      <c r="C13" s="135"/>
      <c r="D13" s="169"/>
      <c r="E13" s="168"/>
      <c r="F13" s="168"/>
      <c r="G13" s="163"/>
      <c r="H13" s="163"/>
      <c r="I13" s="164"/>
      <c r="J13" s="166"/>
      <c r="K13" s="163"/>
      <c r="L13" s="164"/>
      <c r="M13" s="166"/>
      <c r="N13" s="163"/>
      <c r="O13" s="163"/>
      <c r="P13" s="167"/>
      <c r="Q13" s="564">
        <f t="shared" si="0"/>
        <v>0</v>
      </c>
    </row>
    <row r="14" spans="1:17" ht="12.95" customHeight="1" x14ac:dyDescent="0.2">
      <c r="A14" s="130" t="s">
        <v>41</v>
      </c>
      <c r="B14" s="133" t="s">
        <v>272</v>
      </c>
      <c r="C14" s="135">
        <v>2</v>
      </c>
      <c r="D14" s="169"/>
      <c r="E14" s="168">
        <v>466985</v>
      </c>
      <c r="F14" s="168"/>
      <c r="G14" s="163"/>
      <c r="H14" s="163"/>
      <c r="I14" s="164"/>
      <c r="J14" s="166"/>
      <c r="K14" s="163">
        <v>5500022</v>
      </c>
      <c r="L14" s="164"/>
      <c r="M14" s="166"/>
      <c r="N14" s="163"/>
      <c r="O14" s="163"/>
      <c r="P14" s="167"/>
      <c r="Q14" s="564">
        <f t="shared" si="0"/>
        <v>5967007</v>
      </c>
    </row>
    <row r="15" spans="1:17" ht="12.95" customHeight="1" x14ac:dyDescent="0.2">
      <c r="A15" s="130" t="s">
        <v>42</v>
      </c>
      <c r="B15" s="133" t="s">
        <v>273</v>
      </c>
      <c r="C15" s="135"/>
      <c r="D15" s="169"/>
      <c r="E15" s="168">
        <v>262811802</v>
      </c>
      <c r="F15" s="168"/>
      <c r="G15" s="163"/>
      <c r="H15" s="163"/>
      <c r="I15" s="164"/>
      <c r="J15" s="166"/>
      <c r="K15" s="163"/>
      <c r="L15" s="164"/>
      <c r="M15" s="166"/>
      <c r="N15" s="163"/>
      <c r="O15" s="163"/>
      <c r="P15" s="167">
        <v>0</v>
      </c>
      <c r="Q15" s="564">
        <f t="shared" si="0"/>
        <v>262811802</v>
      </c>
    </row>
    <row r="16" spans="1:17" ht="12.95" customHeight="1" x14ac:dyDescent="0.2">
      <c r="A16" s="130" t="s">
        <v>43</v>
      </c>
      <c r="B16" s="133" t="s">
        <v>287</v>
      </c>
      <c r="C16" s="135"/>
      <c r="D16" s="169"/>
      <c r="E16" s="168"/>
      <c r="F16" s="168"/>
      <c r="G16" s="163"/>
      <c r="H16" s="163"/>
      <c r="I16" s="164"/>
      <c r="J16" s="166"/>
      <c r="K16" s="163"/>
      <c r="L16" s="164"/>
      <c r="M16" s="166"/>
      <c r="N16" s="163"/>
      <c r="O16" s="163"/>
      <c r="P16" s="167">
        <v>330961145</v>
      </c>
      <c r="Q16" s="564">
        <f t="shared" si="0"/>
        <v>330961145</v>
      </c>
    </row>
    <row r="17" spans="1:17" ht="12.95" customHeight="1" x14ac:dyDescent="0.2">
      <c r="A17" s="130" t="s">
        <v>44</v>
      </c>
      <c r="B17" s="133" t="s">
        <v>489</v>
      </c>
      <c r="C17" s="135"/>
      <c r="D17" s="169"/>
      <c r="E17" s="168"/>
      <c r="F17" s="168"/>
      <c r="G17" s="163"/>
      <c r="H17" s="163"/>
      <c r="I17" s="164"/>
      <c r="J17" s="166"/>
      <c r="K17" s="163"/>
      <c r="L17" s="164"/>
      <c r="M17" s="166"/>
      <c r="N17" s="163"/>
      <c r="O17" s="163"/>
      <c r="P17" s="167"/>
      <c r="Q17" s="564">
        <f t="shared" si="0"/>
        <v>0</v>
      </c>
    </row>
    <row r="18" spans="1:17" ht="12.75" customHeight="1" x14ac:dyDescent="0.2">
      <c r="A18" s="130" t="s">
        <v>45</v>
      </c>
      <c r="B18" s="133" t="s">
        <v>583</v>
      </c>
      <c r="C18" s="135"/>
      <c r="D18" s="169"/>
      <c r="E18" s="168"/>
      <c r="F18" s="168"/>
      <c r="G18" s="163"/>
      <c r="H18" s="163"/>
      <c r="I18" s="164"/>
      <c r="J18" s="166"/>
      <c r="K18" s="163"/>
      <c r="L18" s="164"/>
      <c r="M18" s="166"/>
      <c r="N18" s="163"/>
      <c r="O18" s="163"/>
      <c r="P18" s="167"/>
      <c r="Q18" s="564">
        <f t="shared" si="0"/>
        <v>0</v>
      </c>
    </row>
    <row r="19" spans="1:17" ht="12.95" customHeight="1" x14ac:dyDescent="0.2">
      <c r="A19" s="130" t="s">
        <v>46</v>
      </c>
      <c r="B19" s="133" t="s">
        <v>490</v>
      </c>
      <c r="C19" s="135"/>
      <c r="D19" s="169"/>
      <c r="E19" s="168"/>
      <c r="F19" s="168"/>
      <c r="G19" s="163"/>
      <c r="H19" s="954">
        <v>6096000</v>
      </c>
      <c r="I19" s="164"/>
      <c r="J19" s="166"/>
      <c r="K19" s="163"/>
      <c r="L19" s="164"/>
      <c r="M19" s="166"/>
      <c r="N19" s="163"/>
      <c r="O19" s="163"/>
      <c r="P19" s="167"/>
      <c r="Q19" s="564">
        <f t="shared" si="0"/>
        <v>6096000</v>
      </c>
    </row>
    <row r="20" spans="1:17" ht="12.95" customHeight="1" x14ac:dyDescent="0.2">
      <c r="A20" s="130" t="s">
        <v>47</v>
      </c>
      <c r="B20" s="133" t="s">
        <v>584</v>
      </c>
      <c r="C20" s="135">
        <v>2</v>
      </c>
      <c r="D20" s="169"/>
      <c r="E20" s="168"/>
      <c r="F20" s="168"/>
      <c r="G20" s="163"/>
      <c r="H20" s="955"/>
      <c r="I20" s="164"/>
      <c r="J20" s="166"/>
      <c r="K20" s="163"/>
      <c r="L20" s="164"/>
      <c r="M20" s="166"/>
      <c r="N20" s="163"/>
      <c r="O20" s="163"/>
      <c r="P20" s="167"/>
      <c r="Q20" s="564">
        <f t="shared" si="0"/>
        <v>0</v>
      </c>
    </row>
    <row r="21" spans="1:17" ht="12.95" customHeight="1" x14ac:dyDescent="0.2">
      <c r="A21" s="130" t="s">
        <v>48</v>
      </c>
      <c r="B21" s="133" t="s">
        <v>238</v>
      </c>
      <c r="C21" s="135"/>
      <c r="D21" s="169"/>
      <c r="E21" s="168"/>
      <c r="F21" s="168"/>
      <c r="G21" s="163"/>
      <c r="H21" s="163"/>
      <c r="I21" s="164"/>
      <c r="J21" s="166"/>
      <c r="K21" s="163"/>
      <c r="L21" s="164"/>
      <c r="M21" s="166"/>
      <c r="N21" s="163"/>
      <c r="O21" s="163"/>
      <c r="P21" s="167"/>
      <c r="Q21" s="564">
        <f t="shared" si="0"/>
        <v>0</v>
      </c>
    </row>
    <row r="22" spans="1:17" ht="12.95" customHeight="1" x14ac:dyDescent="0.2">
      <c r="A22" s="130" t="s">
        <v>49</v>
      </c>
      <c r="B22" s="131" t="s">
        <v>19</v>
      </c>
      <c r="C22" s="135">
        <v>1</v>
      </c>
      <c r="D22" s="169"/>
      <c r="E22" s="168">
        <v>5226100</v>
      </c>
      <c r="F22" s="168"/>
      <c r="G22" s="163"/>
      <c r="H22" s="163">
        <v>200000</v>
      </c>
      <c r="I22" s="164"/>
      <c r="J22" s="166"/>
      <c r="K22" s="163"/>
      <c r="L22" s="164"/>
      <c r="M22" s="166"/>
      <c r="N22" s="163"/>
      <c r="O22" s="163"/>
      <c r="P22" s="167"/>
      <c r="Q22" s="564">
        <f t="shared" si="0"/>
        <v>5426100</v>
      </c>
    </row>
    <row r="23" spans="1:17" ht="14.25" customHeight="1" x14ac:dyDescent="0.2">
      <c r="A23" s="130" t="s">
        <v>50</v>
      </c>
      <c r="B23" s="131" t="s">
        <v>20</v>
      </c>
      <c r="C23" s="135"/>
      <c r="D23" s="169"/>
      <c r="E23" s="168">
        <v>104400</v>
      </c>
      <c r="F23" s="168"/>
      <c r="G23" s="163"/>
      <c r="H23" s="163"/>
      <c r="I23" s="164"/>
      <c r="J23" s="166"/>
      <c r="K23" s="163"/>
      <c r="L23" s="164"/>
      <c r="M23" s="166"/>
      <c r="N23" s="163"/>
      <c r="O23" s="163"/>
      <c r="P23" s="167"/>
      <c r="Q23" s="564">
        <f t="shared" si="0"/>
        <v>104400</v>
      </c>
    </row>
    <row r="24" spans="1:17" ht="12.95" customHeight="1" x14ac:dyDescent="0.2">
      <c r="A24" s="130" t="s">
        <v>51</v>
      </c>
      <c r="B24" s="133" t="s">
        <v>276</v>
      </c>
      <c r="C24" s="132"/>
      <c r="D24" s="162"/>
      <c r="E24" s="168"/>
      <c r="F24" s="163"/>
      <c r="G24" s="163"/>
      <c r="H24" s="163"/>
      <c r="I24" s="164"/>
      <c r="J24" s="166"/>
      <c r="K24" s="163"/>
      <c r="L24" s="164"/>
      <c r="M24" s="166"/>
      <c r="N24" s="163"/>
      <c r="O24" s="163"/>
      <c r="P24" s="167"/>
      <c r="Q24" s="564">
        <f t="shared" si="0"/>
        <v>0</v>
      </c>
    </row>
    <row r="25" spans="1:17" ht="12.95" customHeight="1" x14ac:dyDescent="0.2">
      <c r="A25" s="130" t="s">
        <v>52</v>
      </c>
      <c r="B25" s="131" t="s">
        <v>596</v>
      </c>
      <c r="C25" s="132"/>
      <c r="D25" s="162"/>
      <c r="E25" s="168"/>
      <c r="F25" s="168"/>
      <c r="G25" s="163">
        <v>89620000</v>
      </c>
      <c r="H25" s="163"/>
      <c r="I25" s="164"/>
      <c r="J25" s="166"/>
      <c r="K25" s="163"/>
      <c r="L25" s="164"/>
      <c r="M25" s="166"/>
      <c r="N25" s="163"/>
      <c r="O25" s="163"/>
      <c r="P25" s="167"/>
      <c r="Q25" s="564">
        <f t="shared" si="0"/>
        <v>89620000</v>
      </c>
    </row>
    <row r="26" spans="1:17" ht="12.95" customHeight="1" x14ac:dyDescent="0.2">
      <c r="A26" s="130" t="s">
        <v>53</v>
      </c>
      <c r="B26" s="131" t="s">
        <v>21</v>
      </c>
      <c r="C26" s="132"/>
      <c r="D26" s="162"/>
      <c r="E26" s="168"/>
      <c r="F26" s="168"/>
      <c r="G26" s="163"/>
      <c r="H26" s="163"/>
      <c r="I26" s="164"/>
      <c r="J26" s="166"/>
      <c r="K26" s="163"/>
      <c r="L26" s="164"/>
      <c r="M26" s="166"/>
      <c r="N26" s="163"/>
      <c r="O26" s="163"/>
      <c r="P26" s="167"/>
      <c r="Q26" s="564">
        <f t="shared" si="0"/>
        <v>0</v>
      </c>
    </row>
    <row r="27" spans="1:17" ht="12.95" customHeight="1" x14ac:dyDescent="0.2">
      <c r="A27" s="130" t="s">
        <v>54</v>
      </c>
      <c r="B27" s="131" t="s">
        <v>239</v>
      </c>
      <c r="C27" s="135"/>
      <c r="D27" s="169"/>
      <c r="E27" s="168"/>
      <c r="F27" s="168"/>
      <c r="G27" s="163"/>
      <c r="H27" s="163"/>
      <c r="I27" s="164"/>
      <c r="J27" s="166"/>
      <c r="K27" s="163"/>
      <c r="L27" s="164"/>
      <c r="M27" s="166"/>
      <c r="N27" s="163"/>
      <c r="O27" s="163"/>
      <c r="P27" s="167"/>
      <c r="Q27" s="564">
        <f t="shared" si="0"/>
        <v>0</v>
      </c>
    </row>
    <row r="28" spans="1:17" ht="12.95" customHeight="1" x14ac:dyDescent="0.2">
      <c r="A28" s="130" t="s">
        <v>55</v>
      </c>
      <c r="B28" s="131" t="s">
        <v>22</v>
      </c>
      <c r="C28" s="132"/>
      <c r="D28" s="162"/>
      <c r="E28" s="168"/>
      <c r="F28" s="168"/>
      <c r="G28" s="163"/>
      <c r="H28" s="163"/>
      <c r="I28" s="164"/>
      <c r="J28" s="166"/>
      <c r="K28" s="163"/>
      <c r="L28" s="164"/>
      <c r="M28" s="166"/>
      <c r="N28" s="163"/>
      <c r="O28" s="163"/>
      <c r="P28" s="167"/>
      <c r="Q28" s="564">
        <f t="shared" si="0"/>
        <v>0</v>
      </c>
    </row>
    <row r="29" spans="1:17" ht="12.95" customHeight="1" x14ac:dyDescent="0.2">
      <c r="A29" s="130" t="s">
        <v>56</v>
      </c>
      <c r="B29" s="131" t="s">
        <v>23</v>
      </c>
      <c r="C29" s="132"/>
      <c r="D29" s="162"/>
      <c r="E29" s="168"/>
      <c r="F29" s="168"/>
      <c r="G29" s="163"/>
      <c r="H29" s="163"/>
      <c r="I29" s="164"/>
      <c r="J29" s="166"/>
      <c r="K29" s="163"/>
      <c r="L29" s="164"/>
      <c r="M29" s="166"/>
      <c r="N29" s="163"/>
      <c r="O29" s="163"/>
      <c r="P29" s="167"/>
      <c r="Q29" s="564">
        <f t="shared" si="0"/>
        <v>0</v>
      </c>
    </row>
    <row r="30" spans="1:17" ht="12.95" customHeight="1" x14ac:dyDescent="0.2">
      <c r="A30" s="130" t="s">
        <v>57</v>
      </c>
      <c r="B30" s="131" t="s">
        <v>24</v>
      </c>
      <c r="C30" s="132"/>
      <c r="D30" s="162"/>
      <c r="E30" s="168"/>
      <c r="F30" s="168"/>
      <c r="G30" s="163"/>
      <c r="H30" s="163"/>
      <c r="I30" s="164"/>
      <c r="J30" s="166"/>
      <c r="K30" s="163"/>
      <c r="L30" s="164"/>
      <c r="M30" s="166"/>
      <c r="N30" s="163"/>
      <c r="O30" s="163"/>
      <c r="P30" s="167"/>
      <c r="Q30" s="564">
        <f t="shared" si="0"/>
        <v>0</v>
      </c>
    </row>
    <row r="31" spans="1:17" ht="12.95" customHeight="1" x14ac:dyDescent="0.2">
      <c r="A31" s="130" t="s">
        <v>58</v>
      </c>
      <c r="B31" s="131" t="s">
        <v>25</v>
      </c>
      <c r="C31" s="132"/>
      <c r="D31" s="162"/>
      <c r="E31" s="168"/>
      <c r="F31" s="168"/>
      <c r="G31" s="163"/>
      <c r="H31" s="163"/>
      <c r="I31" s="164"/>
      <c r="J31" s="166"/>
      <c r="K31" s="163"/>
      <c r="L31" s="164"/>
      <c r="M31" s="166"/>
      <c r="N31" s="163"/>
      <c r="O31" s="163"/>
      <c r="P31" s="167"/>
      <c r="Q31" s="564">
        <f t="shared" si="0"/>
        <v>0</v>
      </c>
    </row>
    <row r="32" spans="1:17" ht="12.95" customHeight="1" x14ac:dyDescent="0.2">
      <c r="A32" s="130" t="s">
        <v>59</v>
      </c>
      <c r="B32" s="131" t="s">
        <v>592</v>
      </c>
      <c r="C32" s="132"/>
      <c r="D32" s="162"/>
      <c r="E32" s="168"/>
      <c r="F32" s="168"/>
      <c r="G32" s="163"/>
      <c r="H32" s="163"/>
      <c r="I32" s="164"/>
      <c r="J32" s="166"/>
      <c r="K32" s="163"/>
      <c r="L32" s="164"/>
      <c r="M32" s="166"/>
      <c r="N32" s="163"/>
      <c r="O32" s="163"/>
      <c r="P32" s="167"/>
      <c r="Q32" s="564">
        <f t="shared" si="0"/>
        <v>0</v>
      </c>
    </row>
    <row r="33" spans="1:17" ht="12.95" customHeight="1" x14ac:dyDescent="0.2">
      <c r="A33" s="130" t="s">
        <v>60</v>
      </c>
      <c r="B33" s="131" t="s">
        <v>240</v>
      </c>
      <c r="C33" s="132"/>
      <c r="D33" s="162"/>
      <c r="E33" s="168"/>
      <c r="F33" s="168"/>
      <c r="G33" s="163"/>
      <c r="H33" s="163"/>
      <c r="I33" s="164"/>
      <c r="J33" s="166"/>
      <c r="K33" s="163"/>
      <c r="L33" s="164"/>
      <c r="M33" s="166"/>
      <c r="N33" s="163"/>
      <c r="O33" s="163"/>
      <c r="P33" s="167"/>
      <c r="Q33" s="564">
        <f t="shared" si="0"/>
        <v>0</v>
      </c>
    </row>
    <row r="34" spans="1:17" ht="12.95" customHeight="1" x14ac:dyDescent="0.2">
      <c r="A34" s="130" t="s">
        <v>61</v>
      </c>
      <c r="B34" s="70" t="s">
        <v>295</v>
      </c>
      <c r="C34" s="132"/>
      <c r="D34" s="162"/>
      <c r="E34" s="168"/>
      <c r="F34" s="168"/>
      <c r="G34" s="163"/>
      <c r="H34" s="163"/>
      <c r="I34" s="164"/>
      <c r="J34" s="166"/>
      <c r="K34" s="163"/>
      <c r="L34" s="164"/>
      <c r="M34" s="166"/>
      <c r="N34" s="163"/>
      <c r="O34" s="163"/>
      <c r="P34" s="167"/>
      <c r="Q34" s="564">
        <f t="shared" si="0"/>
        <v>0</v>
      </c>
    </row>
    <row r="35" spans="1:17" ht="12.95" customHeight="1" x14ac:dyDescent="0.2">
      <c r="A35" s="130" t="s">
        <v>62</v>
      </c>
      <c r="B35" s="131" t="s">
        <v>279</v>
      </c>
      <c r="C35" s="132"/>
      <c r="D35" s="162"/>
      <c r="E35" s="168"/>
      <c r="F35" s="168"/>
      <c r="G35" s="163"/>
      <c r="H35" s="163"/>
      <c r="I35" s="164"/>
      <c r="J35" s="166"/>
      <c r="K35" s="163"/>
      <c r="L35" s="164"/>
      <c r="M35" s="166"/>
      <c r="N35" s="163"/>
      <c r="O35" s="163"/>
      <c r="P35" s="167"/>
      <c r="Q35" s="564">
        <f t="shared" si="0"/>
        <v>0</v>
      </c>
    </row>
    <row r="36" spans="1:17" ht="12.95" customHeight="1" x14ac:dyDescent="0.2">
      <c r="A36" s="130" t="s">
        <v>63</v>
      </c>
      <c r="B36" s="131" t="s">
        <v>280</v>
      </c>
      <c r="C36" s="132"/>
      <c r="D36" s="162"/>
      <c r="E36" s="168"/>
      <c r="F36" s="168"/>
      <c r="G36" s="163"/>
      <c r="H36" s="163"/>
      <c r="I36" s="164"/>
      <c r="J36" s="166"/>
      <c r="K36" s="163"/>
      <c r="L36" s="164"/>
      <c r="M36" s="166"/>
      <c r="N36" s="163"/>
      <c r="O36" s="163"/>
      <c r="P36" s="167"/>
      <c r="Q36" s="564">
        <f t="shared" si="0"/>
        <v>0</v>
      </c>
    </row>
    <row r="37" spans="1:17" ht="12.95" customHeight="1" x14ac:dyDescent="0.2">
      <c r="A37" s="130" t="s">
        <v>64</v>
      </c>
      <c r="B37" s="131" t="s">
        <v>585</v>
      </c>
      <c r="C37" s="132"/>
      <c r="D37" s="162"/>
      <c r="E37" s="168"/>
      <c r="F37" s="168"/>
      <c r="G37" s="163"/>
      <c r="H37" s="163">
        <v>558800</v>
      </c>
      <c r="I37" s="164"/>
      <c r="J37" s="166"/>
      <c r="K37" s="163"/>
      <c r="L37" s="164"/>
      <c r="M37" s="166"/>
      <c r="N37" s="163"/>
      <c r="O37" s="163"/>
      <c r="P37" s="167"/>
      <c r="Q37" s="564">
        <f t="shared" si="0"/>
        <v>558800</v>
      </c>
    </row>
    <row r="38" spans="1:17" ht="12.95" customHeight="1" x14ac:dyDescent="0.2">
      <c r="A38" s="130" t="s">
        <v>65</v>
      </c>
      <c r="B38" s="131" t="s">
        <v>593</v>
      </c>
      <c r="C38" s="132"/>
      <c r="D38" s="162"/>
      <c r="E38" s="168"/>
      <c r="F38" s="168"/>
      <c r="G38" s="163"/>
      <c r="H38" s="163"/>
      <c r="I38" s="164"/>
      <c r="J38" s="166"/>
      <c r="K38" s="163"/>
      <c r="L38" s="164"/>
      <c r="M38" s="166"/>
      <c r="N38" s="163"/>
      <c r="O38" s="163"/>
      <c r="P38" s="167"/>
      <c r="Q38" s="564">
        <f t="shared" si="0"/>
        <v>0</v>
      </c>
    </row>
    <row r="39" spans="1:17" ht="12.95" customHeight="1" x14ac:dyDescent="0.2">
      <c r="A39" s="130" t="s">
        <v>66</v>
      </c>
      <c r="B39" s="131" t="s">
        <v>594</v>
      </c>
      <c r="C39" s="132"/>
      <c r="D39" s="162"/>
      <c r="E39" s="168"/>
      <c r="F39" s="168"/>
      <c r="G39" s="163"/>
      <c r="H39" s="163"/>
      <c r="I39" s="164"/>
      <c r="J39" s="166"/>
      <c r="K39" s="163"/>
      <c r="L39" s="164"/>
      <c r="M39" s="166"/>
      <c r="N39" s="163"/>
      <c r="O39" s="163"/>
      <c r="P39" s="167"/>
      <c r="Q39" s="564">
        <f t="shared" si="0"/>
        <v>0</v>
      </c>
    </row>
    <row r="40" spans="1:17" ht="12.95" customHeight="1" x14ac:dyDescent="0.2">
      <c r="A40" s="130" t="s">
        <v>68</v>
      </c>
      <c r="B40" s="131" t="s">
        <v>31</v>
      </c>
      <c r="C40" s="132"/>
      <c r="D40" s="162"/>
      <c r="E40" s="168"/>
      <c r="F40" s="168"/>
      <c r="G40" s="163"/>
      <c r="H40" s="163"/>
      <c r="I40" s="164"/>
      <c r="J40" s="166"/>
      <c r="K40" s="163"/>
      <c r="L40" s="164"/>
      <c r="M40" s="166"/>
      <c r="N40" s="163"/>
      <c r="O40" s="163"/>
      <c r="P40" s="167"/>
      <c r="Q40" s="564">
        <f t="shared" si="0"/>
        <v>0</v>
      </c>
    </row>
    <row r="41" spans="1:17" ht="12.95" customHeight="1" thickBot="1" x14ac:dyDescent="0.25">
      <c r="A41" s="130" t="s">
        <v>69</v>
      </c>
      <c r="B41" s="136" t="s">
        <v>241</v>
      </c>
      <c r="C41" s="137"/>
      <c r="D41" s="178"/>
      <c r="E41" s="179"/>
      <c r="F41" s="179"/>
      <c r="G41" s="180"/>
      <c r="H41" s="180"/>
      <c r="I41" s="181"/>
      <c r="J41" s="182"/>
      <c r="K41" s="180"/>
      <c r="L41" s="181"/>
      <c r="M41" s="182"/>
      <c r="N41" s="180"/>
      <c r="O41" s="180"/>
      <c r="P41" s="183"/>
      <c r="Q41" s="564">
        <f t="shared" si="0"/>
        <v>0</v>
      </c>
    </row>
    <row r="42" spans="1:17" ht="12.95" customHeight="1" x14ac:dyDescent="0.2">
      <c r="A42" s="971" t="s">
        <v>34</v>
      </c>
      <c r="B42" s="956" t="s">
        <v>293</v>
      </c>
      <c r="C42" s="921" t="s">
        <v>183</v>
      </c>
      <c r="D42" s="986" t="s">
        <v>187</v>
      </c>
      <c r="E42" s="928" t="s">
        <v>164</v>
      </c>
      <c r="F42" s="929"/>
      <c r="G42" s="929"/>
      <c r="H42" s="929"/>
      <c r="I42" s="944"/>
      <c r="J42" s="923" t="s">
        <v>4</v>
      </c>
      <c r="K42" s="924"/>
      <c r="L42" s="953"/>
      <c r="M42" s="926" t="s">
        <v>320</v>
      </c>
      <c r="N42" s="948"/>
      <c r="O42" s="948"/>
      <c r="P42" s="927"/>
      <c r="Q42" s="564">
        <f>SUM(D42:P42)</f>
        <v>0</v>
      </c>
    </row>
    <row r="43" spans="1:17" ht="27.75" customHeight="1" thickBot="1" x14ac:dyDescent="0.25">
      <c r="A43" s="972"/>
      <c r="B43" s="957"/>
      <c r="C43" s="922"/>
      <c r="D43" s="987"/>
      <c r="E43" s="138" t="s">
        <v>208</v>
      </c>
      <c r="F43" s="139" t="s">
        <v>161</v>
      </c>
      <c r="G43" s="140" t="s">
        <v>162</v>
      </c>
      <c r="H43" s="140" t="s">
        <v>209</v>
      </c>
      <c r="I43" s="141" t="s">
        <v>163</v>
      </c>
      <c r="J43" s="142" t="s">
        <v>210</v>
      </c>
      <c r="K43" s="140" t="s">
        <v>165</v>
      </c>
      <c r="L43" s="141" t="s">
        <v>166</v>
      </c>
      <c r="M43" s="142" t="s">
        <v>167</v>
      </c>
      <c r="N43" s="140" t="s">
        <v>168</v>
      </c>
      <c r="O43" s="140" t="s">
        <v>169</v>
      </c>
      <c r="P43" s="141" t="s">
        <v>170</v>
      </c>
      <c r="Q43" s="564">
        <f t="shared" si="0"/>
        <v>0</v>
      </c>
    </row>
    <row r="44" spans="1:17" ht="12.95" customHeight="1" x14ac:dyDescent="0.2">
      <c r="A44" s="143" t="s">
        <v>70</v>
      </c>
      <c r="B44" s="144" t="s">
        <v>242</v>
      </c>
      <c r="C44" s="145"/>
      <c r="D44" s="184"/>
      <c r="E44" s="185"/>
      <c r="F44" s="161"/>
      <c r="G44" s="186"/>
      <c r="H44" s="186"/>
      <c r="I44" s="187"/>
      <c r="J44" s="188"/>
      <c r="K44" s="186"/>
      <c r="L44" s="187"/>
      <c r="M44" s="188"/>
      <c r="N44" s="186"/>
      <c r="O44" s="186"/>
      <c r="P44" s="187"/>
      <c r="Q44" s="564">
        <f t="shared" si="0"/>
        <v>0</v>
      </c>
    </row>
    <row r="45" spans="1:17" ht="12.95" customHeight="1" x14ac:dyDescent="0.2">
      <c r="A45" s="130" t="s">
        <v>71</v>
      </c>
      <c r="B45" s="114" t="s">
        <v>243</v>
      </c>
      <c r="C45" s="146"/>
      <c r="D45" s="189"/>
      <c r="E45" s="190"/>
      <c r="F45" s="165"/>
      <c r="G45" s="191"/>
      <c r="H45" s="191"/>
      <c r="I45" s="192"/>
      <c r="J45" s="193"/>
      <c r="K45" s="191"/>
      <c r="L45" s="192"/>
      <c r="M45" s="193"/>
      <c r="N45" s="191"/>
      <c r="O45" s="191"/>
      <c r="P45" s="192"/>
      <c r="Q45" s="564">
        <f t="shared" si="0"/>
        <v>0</v>
      </c>
    </row>
    <row r="46" spans="1:17" ht="12.95" customHeight="1" x14ac:dyDescent="0.2">
      <c r="A46" s="130" t="s">
        <v>72</v>
      </c>
      <c r="B46" s="115" t="s">
        <v>281</v>
      </c>
      <c r="C46" s="146"/>
      <c r="D46" s="189"/>
      <c r="E46" s="190"/>
      <c r="F46" s="165"/>
      <c r="G46" s="191"/>
      <c r="H46" s="191"/>
      <c r="I46" s="192"/>
      <c r="J46" s="193"/>
      <c r="K46" s="191"/>
      <c r="L46" s="192"/>
      <c r="M46" s="193"/>
      <c r="N46" s="191"/>
      <c r="O46" s="191"/>
      <c r="P46" s="192"/>
      <c r="Q46" s="564">
        <f t="shared" si="0"/>
        <v>0</v>
      </c>
    </row>
    <row r="47" spans="1:17" ht="12.95" customHeight="1" x14ac:dyDescent="0.2">
      <c r="A47" s="130" t="s">
        <v>73</v>
      </c>
      <c r="B47" s="115" t="s">
        <v>282</v>
      </c>
      <c r="C47" s="146">
        <v>4</v>
      </c>
      <c r="D47" s="189"/>
      <c r="E47" s="190">
        <v>3000000</v>
      </c>
      <c r="F47" s="165"/>
      <c r="G47" s="191"/>
      <c r="H47" s="191"/>
      <c r="I47" s="192"/>
      <c r="J47" s="193"/>
      <c r="K47" s="191"/>
      <c r="L47" s="192"/>
      <c r="M47" s="193"/>
      <c r="N47" s="191"/>
      <c r="O47" s="191"/>
      <c r="P47" s="192"/>
      <c r="Q47" s="564">
        <f t="shared" si="0"/>
        <v>3000000</v>
      </c>
    </row>
    <row r="48" spans="1:17" ht="12.95" customHeight="1" x14ac:dyDescent="0.2">
      <c r="A48" s="130" t="s">
        <v>74</v>
      </c>
      <c r="B48" s="115" t="s">
        <v>283</v>
      </c>
      <c r="C48" s="147">
        <v>0</v>
      </c>
      <c r="D48" s="194"/>
      <c r="E48" s="190"/>
      <c r="F48" s="165"/>
      <c r="G48" s="191"/>
      <c r="H48" s="191"/>
      <c r="I48" s="192"/>
      <c r="J48" s="193"/>
      <c r="K48" s="191"/>
      <c r="L48" s="192"/>
      <c r="M48" s="193"/>
      <c r="N48" s="191"/>
      <c r="O48" s="191"/>
      <c r="P48" s="192"/>
      <c r="Q48" s="564">
        <f t="shared" si="0"/>
        <v>0</v>
      </c>
    </row>
    <row r="49" spans="1:17" ht="12.95" customHeight="1" x14ac:dyDescent="0.2">
      <c r="A49" s="130" t="s">
        <v>75</v>
      </c>
      <c r="B49" s="115" t="s">
        <v>244</v>
      </c>
      <c r="C49" s="146"/>
      <c r="D49" s="189"/>
      <c r="E49" s="190"/>
      <c r="F49" s="165"/>
      <c r="G49" s="191"/>
      <c r="H49" s="191"/>
      <c r="I49" s="192"/>
      <c r="J49" s="193"/>
      <c r="K49" s="191"/>
      <c r="L49" s="192"/>
      <c r="M49" s="193"/>
      <c r="N49" s="191"/>
      <c r="O49" s="191"/>
      <c r="P49" s="192"/>
      <c r="Q49" s="564">
        <f t="shared" si="0"/>
        <v>0</v>
      </c>
    </row>
    <row r="50" spans="1:17" ht="12.95" customHeight="1" x14ac:dyDescent="0.2">
      <c r="A50" s="130" t="s">
        <v>76</v>
      </c>
      <c r="B50" s="115" t="s">
        <v>245</v>
      </c>
      <c r="C50" s="146"/>
      <c r="D50" s="189"/>
      <c r="E50" s="190"/>
      <c r="F50" s="165"/>
      <c r="G50" s="191"/>
      <c r="H50" s="191"/>
      <c r="I50" s="192"/>
      <c r="J50" s="193"/>
      <c r="K50" s="191"/>
      <c r="L50" s="192"/>
      <c r="M50" s="193"/>
      <c r="N50" s="191"/>
      <c r="O50" s="191"/>
      <c r="P50" s="192"/>
      <c r="Q50" s="564">
        <f t="shared" si="0"/>
        <v>0</v>
      </c>
    </row>
    <row r="51" spans="1:17" ht="12.95" customHeight="1" x14ac:dyDescent="0.2">
      <c r="A51" s="130" t="s">
        <v>77</v>
      </c>
      <c r="B51" s="115" t="s">
        <v>246</v>
      </c>
      <c r="C51" s="147"/>
      <c r="D51" s="194"/>
      <c r="E51" s="195"/>
      <c r="F51" s="165"/>
      <c r="G51" s="191"/>
      <c r="H51" s="191"/>
      <c r="I51" s="192"/>
      <c r="J51" s="193"/>
      <c r="K51" s="191"/>
      <c r="L51" s="192"/>
      <c r="M51" s="193"/>
      <c r="N51" s="191"/>
      <c r="O51" s="191"/>
      <c r="P51" s="192"/>
      <c r="Q51" s="564">
        <f t="shared" si="0"/>
        <v>0</v>
      </c>
    </row>
    <row r="52" spans="1:17" ht="12.95" customHeight="1" x14ac:dyDescent="0.2">
      <c r="A52" s="130" t="s">
        <v>78</v>
      </c>
      <c r="B52" s="115" t="s">
        <v>247</v>
      </c>
      <c r="C52" s="147"/>
      <c r="D52" s="194"/>
      <c r="E52" s="196"/>
      <c r="F52" s="194"/>
      <c r="G52" s="191"/>
      <c r="H52" s="191"/>
      <c r="I52" s="192"/>
      <c r="J52" s="193"/>
      <c r="K52" s="191"/>
      <c r="L52" s="192"/>
      <c r="M52" s="193"/>
      <c r="N52" s="191"/>
      <c r="O52" s="191"/>
      <c r="P52" s="192"/>
      <c r="Q52" s="564">
        <f t="shared" si="0"/>
        <v>0</v>
      </c>
    </row>
    <row r="53" spans="1:17" ht="12.95" customHeight="1" x14ac:dyDescent="0.2">
      <c r="A53" s="130" t="s">
        <v>79</v>
      </c>
      <c r="B53" s="114" t="s">
        <v>33</v>
      </c>
      <c r="C53" s="146"/>
      <c r="D53" s="189"/>
      <c r="E53" s="190"/>
      <c r="F53" s="165"/>
      <c r="G53" s="191"/>
      <c r="H53" s="198">
        <v>69008</v>
      </c>
      <c r="I53" s="192"/>
      <c r="J53" s="193"/>
      <c r="K53" s="191"/>
      <c r="L53" s="192"/>
      <c r="M53" s="193"/>
      <c r="N53" s="191"/>
      <c r="O53" s="191"/>
      <c r="P53" s="192"/>
      <c r="Q53" s="564">
        <f t="shared" si="0"/>
        <v>69008</v>
      </c>
    </row>
    <row r="54" spans="1:17" ht="12.95" customHeight="1" x14ac:dyDescent="0.2">
      <c r="A54" s="130" t="s">
        <v>80</v>
      </c>
      <c r="B54" s="694" t="s">
        <v>660</v>
      </c>
      <c r="C54" s="695"/>
      <c r="D54" s="696"/>
      <c r="E54" s="697"/>
      <c r="F54" s="698"/>
      <c r="G54" s="699"/>
      <c r="H54" s="702">
        <v>327660</v>
      </c>
      <c r="I54" s="700"/>
      <c r="J54" s="701"/>
      <c r="K54" s="699"/>
      <c r="L54" s="700"/>
      <c r="M54" s="701"/>
      <c r="N54" s="699"/>
      <c r="O54" s="699"/>
      <c r="P54" s="700"/>
      <c r="Q54" s="564">
        <f t="shared" si="0"/>
        <v>327660</v>
      </c>
    </row>
    <row r="55" spans="1:17" ht="12.95" customHeight="1" x14ac:dyDescent="0.2">
      <c r="A55" s="130"/>
      <c r="B55" s="148" t="s">
        <v>248</v>
      </c>
      <c r="C55" s="147"/>
      <c r="D55" s="194"/>
      <c r="E55" s="190"/>
      <c r="F55" s="165"/>
      <c r="G55" s="191"/>
      <c r="H55" s="191"/>
      <c r="I55" s="192"/>
      <c r="J55" s="193"/>
      <c r="K55" s="191"/>
      <c r="L55" s="192"/>
      <c r="M55" s="193"/>
      <c r="N55" s="191"/>
      <c r="O55" s="191"/>
      <c r="P55" s="192"/>
      <c r="Q55" s="564">
        <f t="shared" si="0"/>
        <v>0</v>
      </c>
    </row>
    <row r="56" spans="1:17" ht="12.95" customHeight="1" x14ac:dyDescent="0.2">
      <c r="A56" s="130" t="s">
        <v>14</v>
      </c>
      <c r="B56" s="116" t="s">
        <v>284</v>
      </c>
      <c r="C56" s="147"/>
      <c r="D56" s="194"/>
      <c r="E56" s="196"/>
      <c r="F56" s="165"/>
      <c r="G56" s="191"/>
      <c r="H56" s="191"/>
      <c r="I56" s="192"/>
      <c r="J56" s="193"/>
      <c r="K56" s="191"/>
      <c r="L56" s="192"/>
      <c r="M56" s="193"/>
      <c r="N56" s="191"/>
      <c r="O56" s="191"/>
      <c r="P56" s="192"/>
      <c r="Q56" s="564">
        <f t="shared" si="0"/>
        <v>0</v>
      </c>
    </row>
    <row r="57" spans="1:17" ht="12.95" customHeight="1" x14ac:dyDescent="0.2">
      <c r="A57" s="130" t="s">
        <v>36</v>
      </c>
      <c r="B57" s="114" t="s">
        <v>277</v>
      </c>
      <c r="C57" s="147"/>
      <c r="D57" s="194"/>
      <c r="E57" s="197"/>
      <c r="F57" s="191"/>
      <c r="G57" s="191"/>
      <c r="H57" s="191"/>
      <c r="I57" s="192"/>
      <c r="J57" s="193"/>
      <c r="K57" s="191"/>
      <c r="L57" s="192"/>
      <c r="M57" s="193"/>
      <c r="N57" s="191"/>
      <c r="O57" s="191"/>
      <c r="P57" s="192"/>
      <c r="Q57" s="564">
        <f t="shared" si="0"/>
        <v>0</v>
      </c>
    </row>
    <row r="58" spans="1:17" ht="12.95" customHeight="1" x14ac:dyDescent="0.2">
      <c r="A58" s="130" t="s">
        <v>37</v>
      </c>
      <c r="B58" s="114" t="s">
        <v>289</v>
      </c>
      <c r="C58" s="146"/>
      <c r="D58" s="162"/>
      <c r="E58" s="217"/>
      <c r="F58" s="198"/>
      <c r="G58" s="198"/>
      <c r="H58" s="198"/>
      <c r="I58" s="215"/>
      <c r="J58" s="214"/>
      <c r="K58" s="198"/>
      <c r="L58" s="215"/>
      <c r="M58" s="214"/>
      <c r="N58" s="198"/>
      <c r="O58" s="198"/>
      <c r="P58" s="215"/>
      <c r="Q58" s="564">
        <f t="shared" si="0"/>
        <v>0</v>
      </c>
    </row>
    <row r="59" spans="1:17" ht="12.95" customHeight="1" x14ac:dyDescent="0.2">
      <c r="A59" s="130" t="s">
        <v>38</v>
      </c>
      <c r="B59" s="116" t="s">
        <v>249</v>
      </c>
      <c r="C59" s="146"/>
      <c r="D59" s="162"/>
      <c r="E59" s="217"/>
      <c r="F59" s="198"/>
      <c r="G59" s="198"/>
      <c r="H59" s="198"/>
      <c r="I59" s="215"/>
      <c r="J59" s="214"/>
      <c r="K59" s="198"/>
      <c r="L59" s="215"/>
      <c r="M59" s="214"/>
      <c r="N59" s="198"/>
      <c r="O59" s="198"/>
      <c r="P59" s="215"/>
      <c r="Q59" s="564">
        <f t="shared" si="0"/>
        <v>0</v>
      </c>
    </row>
    <row r="60" spans="1:17" x14ac:dyDescent="0.2">
      <c r="A60" s="130" t="s">
        <v>39</v>
      </c>
      <c r="B60" s="114" t="s">
        <v>285</v>
      </c>
      <c r="C60" s="146"/>
      <c r="D60" s="162"/>
      <c r="E60" s="217"/>
      <c r="F60" s="198"/>
      <c r="G60" s="198"/>
      <c r="H60" s="198"/>
      <c r="I60" s="215"/>
      <c r="J60" s="214"/>
      <c r="K60" s="198"/>
      <c r="L60" s="215"/>
      <c r="M60" s="214"/>
      <c r="N60" s="198"/>
      <c r="O60" s="198"/>
      <c r="P60" s="215"/>
      <c r="Q60" s="564">
        <f t="shared" si="0"/>
        <v>0</v>
      </c>
    </row>
    <row r="61" spans="1:17" ht="25.5" x14ac:dyDescent="0.2">
      <c r="A61" s="130" t="s">
        <v>40</v>
      </c>
      <c r="B61" s="116" t="s">
        <v>270</v>
      </c>
      <c r="C61" s="146">
        <v>13</v>
      </c>
      <c r="D61" s="226"/>
      <c r="E61" s="565"/>
      <c r="F61" s="228">
        <v>13870454</v>
      </c>
      <c r="G61" s="228"/>
      <c r="H61" s="228">
        <v>10310</v>
      </c>
      <c r="I61" s="227"/>
      <c r="J61" s="566"/>
      <c r="K61" s="228"/>
      <c r="L61" s="227"/>
      <c r="M61" s="566"/>
      <c r="N61" s="228"/>
      <c r="O61" s="228"/>
      <c r="P61" s="227"/>
      <c r="Q61" s="564">
        <f t="shared" si="0"/>
        <v>13880764</v>
      </c>
    </row>
    <row r="62" spans="1:17" x14ac:dyDescent="0.2">
      <c r="A62" s="130" t="s">
        <v>41</v>
      </c>
      <c r="B62" s="114" t="s">
        <v>287</v>
      </c>
      <c r="C62" s="146"/>
      <c r="D62" s="162">
        <v>89518910</v>
      </c>
      <c r="E62" s="217"/>
      <c r="F62" s="198"/>
      <c r="G62" s="198"/>
      <c r="H62" s="198"/>
      <c r="I62" s="215"/>
      <c r="J62" s="214"/>
      <c r="K62" s="198"/>
      <c r="L62" s="215"/>
      <c r="M62" s="214"/>
      <c r="N62" s="198"/>
      <c r="O62" s="198"/>
      <c r="P62" s="215">
        <v>4055132</v>
      </c>
      <c r="Q62" s="564">
        <f t="shared" si="0"/>
        <v>93574042</v>
      </c>
    </row>
    <row r="63" spans="1:17" x14ac:dyDescent="0.2">
      <c r="A63" s="130"/>
      <c r="B63" s="148" t="s">
        <v>250</v>
      </c>
      <c r="C63" s="146"/>
      <c r="D63" s="162"/>
      <c r="E63" s="217"/>
      <c r="F63" s="198"/>
      <c r="G63" s="198"/>
      <c r="H63" s="198"/>
      <c r="I63" s="215"/>
      <c r="J63" s="214"/>
      <c r="K63" s="198"/>
      <c r="L63" s="215"/>
      <c r="M63" s="214"/>
      <c r="N63" s="198"/>
      <c r="O63" s="198"/>
      <c r="P63" s="215"/>
      <c r="Q63" s="564">
        <f t="shared" si="0"/>
        <v>0</v>
      </c>
    </row>
    <row r="64" spans="1:17" x14ac:dyDescent="0.2">
      <c r="A64" s="130" t="s">
        <v>87</v>
      </c>
      <c r="B64" s="114" t="s">
        <v>251</v>
      </c>
      <c r="C64" s="146"/>
      <c r="D64" s="162"/>
      <c r="E64" s="217"/>
      <c r="F64" s="198"/>
      <c r="G64" s="198"/>
      <c r="H64" s="198"/>
      <c r="I64" s="215"/>
      <c r="J64" s="214"/>
      <c r="K64" s="198"/>
      <c r="L64" s="215"/>
      <c r="M64" s="214"/>
      <c r="N64" s="198"/>
      <c r="O64" s="198"/>
      <c r="P64" s="215"/>
      <c r="Q64" s="564">
        <f t="shared" si="0"/>
        <v>0</v>
      </c>
    </row>
    <row r="65" spans="1:17" x14ac:dyDescent="0.2">
      <c r="A65" s="130" t="s">
        <v>36</v>
      </c>
      <c r="B65" s="114" t="s">
        <v>287</v>
      </c>
      <c r="C65" s="146"/>
      <c r="D65" s="162">
        <v>21621631</v>
      </c>
      <c r="E65" s="217"/>
      <c r="F65" s="198"/>
      <c r="G65" s="198"/>
      <c r="H65" s="198"/>
      <c r="I65" s="215"/>
      <c r="J65" s="214"/>
      <c r="K65" s="198"/>
      <c r="L65" s="215"/>
      <c r="M65" s="214"/>
      <c r="N65" s="198"/>
      <c r="O65" s="198"/>
      <c r="P65" s="215">
        <v>172369</v>
      </c>
      <c r="Q65" s="564">
        <f t="shared" si="0"/>
        <v>21794000</v>
      </c>
    </row>
    <row r="66" spans="1:17" x14ac:dyDescent="0.2">
      <c r="A66" s="130" t="s">
        <v>296</v>
      </c>
      <c r="B66" s="114" t="s">
        <v>32</v>
      </c>
      <c r="C66" s="146"/>
      <c r="D66" s="162"/>
      <c r="E66" s="217"/>
      <c r="F66" s="198"/>
      <c r="G66" s="198"/>
      <c r="H66" s="198"/>
      <c r="I66" s="215"/>
      <c r="J66" s="214"/>
      <c r="K66" s="198"/>
      <c r="L66" s="215"/>
      <c r="M66" s="214"/>
      <c r="N66" s="198"/>
      <c r="O66" s="198"/>
      <c r="P66" s="215"/>
      <c r="Q66" s="564">
        <f t="shared" si="0"/>
        <v>0</v>
      </c>
    </row>
    <row r="67" spans="1:17" x14ac:dyDescent="0.2">
      <c r="A67" s="130" t="s">
        <v>297</v>
      </c>
      <c r="B67" s="114" t="s">
        <v>294</v>
      </c>
      <c r="C67" s="146">
        <v>2</v>
      </c>
      <c r="D67" s="162"/>
      <c r="E67" s="217"/>
      <c r="F67" s="198"/>
      <c r="G67" s="198"/>
      <c r="H67" s="198">
        <v>1203000</v>
      </c>
      <c r="I67" s="215"/>
      <c r="J67" s="214"/>
      <c r="K67" s="198"/>
      <c r="L67" s="215"/>
      <c r="M67" s="214"/>
      <c r="N67" s="198"/>
      <c r="O67" s="198"/>
      <c r="P67" s="215"/>
      <c r="Q67" s="564">
        <f>SUM(D67:P67)</f>
        <v>1203000</v>
      </c>
    </row>
    <row r="68" spans="1:17" x14ac:dyDescent="0.2">
      <c r="A68" s="130"/>
      <c r="B68" s="148" t="s">
        <v>322</v>
      </c>
      <c r="C68" s="146"/>
      <c r="D68" s="162"/>
      <c r="E68" s="217"/>
      <c r="F68" s="198"/>
      <c r="G68" s="198"/>
      <c r="H68" s="198"/>
      <c r="I68" s="215"/>
      <c r="J68" s="214"/>
      <c r="K68" s="198"/>
      <c r="L68" s="215"/>
      <c r="M68" s="214"/>
      <c r="N68" s="198"/>
      <c r="O68" s="198"/>
      <c r="P68" s="215"/>
      <c r="Q68" s="564">
        <f t="shared" si="0"/>
        <v>0</v>
      </c>
    </row>
    <row r="69" spans="1:17" x14ac:dyDescent="0.2">
      <c r="A69" s="130" t="s">
        <v>14</v>
      </c>
      <c r="B69" s="114" t="s">
        <v>290</v>
      </c>
      <c r="C69" s="146">
        <v>6</v>
      </c>
      <c r="D69" s="162"/>
      <c r="E69" s="217"/>
      <c r="F69" s="198"/>
      <c r="G69" s="198"/>
      <c r="H69" s="198"/>
      <c r="I69" s="215"/>
      <c r="J69" s="214"/>
      <c r="K69" s="198"/>
      <c r="L69" s="215"/>
      <c r="M69" s="214"/>
      <c r="N69" s="198"/>
      <c r="O69" s="198"/>
      <c r="P69" s="215"/>
      <c r="Q69" s="564">
        <f t="shared" si="0"/>
        <v>0</v>
      </c>
    </row>
    <row r="70" spans="1:17" x14ac:dyDescent="0.2">
      <c r="A70" s="130" t="s">
        <v>36</v>
      </c>
      <c r="B70" s="114" t="s">
        <v>274</v>
      </c>
      <c r="C70" s="146"/>
      <c r="D70" s="162"/>
      <c r="E70" s="217"/>
      <c r="F70" s="198"/>
      <c r="G70" s="198"/>
      <c r="H70" s="198">
        <v>1888000</v>
      </c>
      <c r="I70" s="215"/>
      <c r="J70" s="214"/>
      <c r="K70" s="198"/>
      <c r="L70" s="215"/>
      <c r="M70" s="214"/>
      <c r="N70" s="198"/>
      <c r="O70" s="198"/>
      <c r="P70" s="215"/>
      <c r="Q70" s="564">
        <f t="shared" si="0"/>
        <v>1888000</v>
      </c>
    </row>
    <row r="71" spans="1:17" x14ac:dyDescent="0.2">
      <c r="A71" s="130" t="s">
        <v>37</v>
      </c>
      <c r="B71" s="114" t="s">
        <v>287</v>
      </c>
      <c r="C71" s="149"/>
      <c r="D71" s="567">
        <v>118986999</v>
      </c>
      <c r="E71" s="219"/>
      <c r="F71" s="220"/>
      <c r="G71" s="220"/>
      <c r="H71" s="220"/>
      <c r="I71" s="222"/>
      <c r="J71" s="221"/>
      <c r="K71" s="220"/>
      <c r="L71" s="222"/>
      <c r="M71" s="221"/>
      <c r="N71" s="220"/>
      <c r="O71" s="220"/>
      <c r="P71" s="222">
        <v>1368376</v>
      </c>
      <c r="Q71" s="564">
        <f t="shared" si="0"/>
        <v>120355375</v>
      </c>
    </row>
    <row r="72" spans="1:17" x14ac:dyDescent="0.2">
      <c r="A72" s="130" t="s">
        <v>38</v>
      </c>
      <c r="B72" s="114" t="s">
        <v>291</v>
      </c>
      <c r="C72" s="149">
        <v>3</v>
      </c>
      <c r="D72" s="567"/>
      <c r="E72" s="219"/>
      <c r="F72" s="220"/>
      <c r="G72" s="220"/>
      <c r="H72" s="220"/>
      <c r="I72" s="222"/>
      <c r="J72" s="221"/>
      <c r="K72" s="220"/>
      <c r="L72" s="222"/>
      <c r="M72" s="221"/>
      <c r="N72" s="220"/>
      <c r="O72" s="220"/>
      <c r="P72" s="222"/>
      <c r="Q72" s="564">
        <f t="shared" si="0"/>
        <v>0</v>
      </c>
    </row>
    <row r="73" spans="1:17" x14ac:dyDescent="0.2">
      <c r="A73" s="130" t="s">
        <v>39</v>
      </c>
      <c r="B73" s="114" t="s">
        <v>16</v>
      </c>
      <c r="C73" s="149">
        <v>1</v>
      </c>
      <c r="D73" s="567"/>
      <c r="E73" s="219"/>
      <c r="F73" s="220"/>
      <c r="G73" s="220"/>
      <c r="H73" s="220"/>
      <c r="I73" s="222"/>
      <c r="J73" s="221"/>
      <c r="K73" s="220"/>
      <c r="L73" s="222"/>
      <c r="M73" s="221"/>
      <c r="N73" s="220"/>
      <c r="O73" s="220"/>
      <c r="P73" s="222"/>
      <c r="Q73" s="564">
        <f t="shared" ref="Q73:Q130" si="1">SUM(D73:P73)</f>
        <v>0</v>
      </c>
    </row>
    <row r="74" spans="1:17" ht="13.5" thickBot="1" x14ac:dyDescent="0.25">
      <c r="A74" s="158" t="s">
        <v>40</v>
      </c>
      <c r="B74" s="159" t="s">
        <v>321</v>
      </c>
      <c r="C74" s="149">
        <v>4</v>
      </c>
      <c r="D74" s="567"/>
      <c r="E74" s="219"/>
      <c r="F74" s="220"/>
      <c r="G74" s="220"/>
      <c r="H74" s="220"/>
      <c r="I74" s="222"/>
      <c r="J74" s="221"/>
      <c r="K74" s="220"/>
      <c r="L74" s="222"/>
      <c r="M74" s="221"/>
      <c r="N74" s="220"/>
      <c r="O74" s="220"/>
      <c r="P74" s="222"/>
      <c r="Q74" s="564">
        <f t="shared" si="1"/>
        <v>0</v>
      </c>
    </row>
    <row r="75" spans="1:17" ht="13.5" thickBot="1" x14ac:dyDescent="0.25">
      <c r="A75" s="938" t="s">
        <v>82</v>
      </c>
      <c r="B75" s="939"/>
      <c r="C75" s="160">
        <f>C8+C9+C10+C11+C12+C13+C14+C15+C16+C17+C18+C19+C20+C21+C22+C23+C24+C25+C26+C27+C28+C29+C30+C31+C32+C33+C34+C35+C36+C37+C38+C39+C40+C41+C44+C45+C46+C47+C48+C49+C50+C51+C52+C53+C56+C57+C58+C59+C60+C61+C62+C64+C65+C66+C67+C69+C70+C71+C72+C74+C73</f>
        <v>39</v>
      </c>
      <c r="D75" s="199">
        <f t="shared" ref="D75:P75" si="2">SUM(D8:D41)+SUM(D44:D74)</f>
        <v>230127540</v>
      </c>
      <c r="E75" s="199">
        <f t="shared" si="2"/>
        <v>276102301</v>
      </c>
      <c r="F75" s="199">
        <f t="shared" si="2"/>
        <v>13870454</v>
      </c>
      <c r="G75" s="199">
        <f t="shared" si="2"/>
        <v>89620000</v>
      </c>
      <c r="H75" s="199">
        <f t="shared" si="2"/>
        <v>27551407</v>
      </c>
      <c r="I75" s="199">
        <f t="shared" si="2"/>
        <v>0</v>
      </c>
      <c r="J75" s="199">
        <f t="shared" si="2"/>
        <v>3826000</v>
      </c>
      <c r="K75" s="199">
        <f t="shared" si="2"/>
        <v>5500022</v>
      </c>
      <c r="L75" s="199">
        <f t="shared" si="2"/>
        <v>0</v>
      </c>
      <c r="M75" s="199">
        <f t="shared" si="2"/>
        <v>259940</v>
      </c>
      <c r="N75" s="199">
        <f t="shared" si="2"/>
        <v>206036</v>
      </c>
      <c r="O75" s="199">
        <f t="shared" si="2"/>
        <v>0</v>
      </c>
      <c r="P75" s="568">
        <f t="shared" si="2"/>
        <v>336557022</v>
      </c>
      <c r="Q75" s="564">
        <f t="shared" si="1"/>
        <v>983620722</v>
      </c>
    </row>
    <row r="76" spans="1:17" ht="18.75" customHeight="1" thickBot="1" x14ac:dyDescent="0.25">
      <c r="A76" s="973" t="s">
        <v>171</v>
      </c>
      <c r="B76" s="974"/>
      <c r="C76" s="151"/>
      <c r="D76" s="979">
        <f>E75+F75+G75+H75+I75+J75+K75+L75+M75+N75+O75+P75+D75</f>
        <v>983620722</v>
      </c>
      <c r="E76" s="979"/>
      <c r="F76" s="979"/>
      <c r="G76" s="979"/>
      <c r="H76" s="979"/>
      <c r="I76" s="979"/>
      <c r="J76" s="979"/>
      <c r="K76" s="979"/>
      <c r="L76" s="979"/>
      <c r="M76" s="979"/>
      <c r="N76" s="979"/>
      <c r="O76" s="979"/>
      <c r="P76" s="982"/>
      <c r="Q76" s="564">
        <f t="shared" si="1"/>
        <v>983620722</v>
      </c>
    </row>
    <row r="77" spans="1:17" ht="15" customHeight="1" thickBot="1" x14ac:dyDescent="0.25">
      <c r="A77" s="967" t="s">
        <v>185</v>
      </c>
      <c r="B77" s="968"/>
      <c r="C77" s="152"/>
      <c r="D77" s="983">
        <f>-D75</f>
        <v>-230127540</v>
      </c>
      <c r="E77" s="984"/>
      <c r="F77" s="984"/>
      <c r="G77" s="984"/>
      <c r="H77" s="984"/>
      <c r="I77" s="984"/>
      <c r="J77" s="984"/>
      <c r="K77" s="984"/>
      <c r="L77" s="984"/>
      <c r="M77" s="984"/>
      <c r="N77" s="984"/>
      <c r="O77" s="984"/>
      <c r="P77" s="985"/>
      <c r="Q77" s="564"/>
    </row>
    <row r="78" spans="1:17" ht="13.5" thickBot="1" x14ac:dyDescent="0.25">
      <c r="A78" s="969" t="s">
        <v>186</v>
      </c>
      <c r="B78" s="970"/>
      <c r="C78" s="44"/>
      <c r="D78" s="979">
        <f>SUM(D76:D77)</f>
        <v>753493182</v>
      </c>
      <c r="E78" s="980"/>
      <c r="F78" s="980"/>
      <c r="G78" s="980"/>
      <c r="H78" s="980"/>
      <c r="I78" s="980"/>
      <c r="J78" s="980"/>
      <c r="K78" s="980"/>
      <c r="L78" s="980"/>
      <c r="M78" s="980"/>
      <c r="N78" s="980"/>
      <c r="O78" s="980"/>
      <c r="P78" s="981"/>
      <c r="Q78" s="564">
        <f t="shared" si="1"/>
        <v>753493182</v>
      </c>
    </row>
    <row r="79" spans="1:17" ht="12.75" customHeight="1" x14ac:dyDescent="0.2">
      <c r="A79" s="909" t="s">
        <v>34</v>
      </c>
      <c r="B79" s="965" t="s">
        <v>293</v>
      </c>
      <c r="C79" s="921" t="s">
        <v>183</v>
      </c>
      <c r="D79" s="919" t="s">
        <v>187</v>
      </c>
      <c r="E79" s="960" t="s">
        <v>181</v>
      </c>
      <c r="F79" s="960"/>
      <c r="G79" s="960"/>
      <c r="H79" s="960"/>
      <c r="I79" s="960"/>
      <c r="J79" s="961"/>
      <c r="K79" s="933" t="s">
        <v>180</v>
      </c>
      <c r="L79" s="934"/>
      <c r="M79" s="934"/>
      <c r="N79" s="935"/>
      <c r="O79" s="975" t="s">
        <v>320</v>
      </c>
      <c r="P79" s="976"/>
      <c r="Q79" s="564">
        <f t="shared" si="1"/>
        <v>0</v>
      </c>
    </row>
    <row r="80" spans="1:17" ht="23.25" thickBot="1" x14ac:dyDescent="0.25">
      <c r="A80" s="910"/>
      <c r="B80" s="966"/>
      <c r="C80" s="922"/>
      <c r="D80" s="920"/>
      <c r="E80" s="138" t="s">
        <v>172</v>
      </c>
      <c r="F80" s="139" t="s">
        <v>173</v>
      </c>
      <c r="G80" s="140" t="s">
        <v>174</v>
      </c>
      <c r="H80" s="140" t="s">
        <v>175</v>
      </c>
      <c r="I80" s="140" t="s">
        <v>176</v>
      </c>
      <c r="J80" s="141" t="s">
        <v>212</v>
      </c>
      <c r="K80" s="142" t="s">
        <v>177</v>
      </c>
      <c r="L80" s="140" t="s">
        <v>178</v>
      </c>
      <c r="M80" s="140" t="s">
        <v>179</v>
      </c>
      <c r="N80" s="141" t="s">
        <v>176</v>
      </c>
      <c r="O80" s="142" t="s">
        <v>211</v>
      </c>
      <c r="P80" s="141" t="s">
        <v>182</v>
      </c>
      <c r="Q80" s="564">
        <f t="shared" si="1"/>
        <v>0</v>
      </c>
    </row>
    <row r="81" spans="1:18" ht="15.75" customHeight="1" x14ac:dyDescent="0.2">
      <c r="A81" s="963" t="s">
        <v>35</v>
      </c>
      <c r="B81" s="964"/>
      <c r="C81" s="42"/>
      <c r="D81" s="223"/>
      <c r="E81" s="224"/>
      <c r="F81" s="172"/>
      <c r="G81" s="173"/>
      <c r="H81" s="173"/>
      <c r="I81" s="173"/>
      <c r="J81" s="177"/>
      <c r="K81" s="176"/>
      <c r="L81" s="173"/>
      <c r="M81" s="173"/>
      <c r="N81" s="177"/>
      <c r="O81" s="176"/>
      <c r="P81" s="177"/>
      <c r="Q81" s="564">
        <f t="shared" si="1"/>
        <v>0</v>
      </c>
    </row>
    <row r="82" spans="1:18" x14ac:dyDescent="0.2">
      <c r="A82" s="153" t="s">
        <v>14</v>
      </c>
      <c r="B82" s="131" t="s">
        <v>486</v>
      </c>
      <c r="C82" s="154"/>
      <c r="D82" s="212"/>
      <c r="E82" s="200"/>
      <c r="F82" s="168"/>
      <c r="G82" s="163"/>
      <c r="H82" s="163"/>
      <c r="I82" s="163"/>
      <c r="J82" s="167"/>
      <c r="K82" s="166">
        <v>8890000</v>
      </c>
      <c r="L82" s="163"/>
      <c r="M82" s="163"/>
      <c r="N82" s="167"/>
      <c r="O82" s="166"/>
      <c r="P82" s="167"/>
      <c r="Q82" s="564">
        <f t="shared" si="1"/>
        <v>8890000</v>
      </c>
    </row>
    <row r="83" spans="1:18" x14ac:dyDescent="0.2">
      <c r="A83" s="153" t="s">
        <v>36</v>
      </c>
      <c r="B83" s="133" t="s">
        <v>15</v>
      </c>
      <c r="C83" s="154"/>
      <c r="D83" s="212"/>
      <c r="E83" s="200"/>
      <c r="F83" s="168"/>
      <c r="G83" s="163">
        <v>7030000</v>
      </c>
      <c r="H83" s="163"/>
      <c r="I83" s="163"/>
      <c r="J83" s="167"/>
      <c r="K83" s="166"/>
      <c r="L83" s="163"/>
      <c r="M83" s="163"/>
      <c r="N83" s="167"/>
      <c r="O83" s="166"/>
      <c r="P83" s="167"/>
      <c r="Q83" s="564">
        <f t="shared" si="1"/>
        <v>7030000</v>
      </c>
    </row>
    <row r="84" spans="1:18" ht="18" customHeight="1" x14ac:dyDescent="0.2">
      <c r="A84" s="153" t="s">
        <v>37</v>
      </c>
      <c r="B84" s="134" t="s">
        <v>292</v>
      </c>
      <c r="C84" s="154"/>
      <c r="D84" s="212"/>
      <c r="E84" s="200"/>
      <c r="F84" s="168"/>
      <c r="G84" s="163">
        <v>2584000</v>
      </c>
      <c r="H84" s="163"/>
      <c r="I84" s="163"/>
      <c r="J84" s="167"/>
      <c r="K84" s="166"/>
      <c r="L84" s="163"/>
      <c r="M84" s="163"/>
      <c r="N84" s="167"/>
      <c r="O84" s="166"/>
      <c r="P84" s="167"/>
      <c r="Q84" s="564">
        <f t="shared" si="1"/>
        <v>2584000</v>
      </c>
    </row>
    <row r="85" spans="1:18" ht="25.5" x14ac:dyDescent="0.2">
      <c r="A85" s="153" t="s">
        <v>38</v>
      </c>
      <c r="B85" s="134" t="s">
        <v>270</v>
      </c>
      <c r="C85" s="155">
        <v>2</v>
      </c>
      <c r="D85" s="216"/>
      <c r="E85" s="200">
        <v>29001257</v>
      </c>
      <c r="F85" s="168">
        <v>4000000</v>
      </c>
      <c r="G85" s="163">
        <v>39224400</v>
      </c>
      <c r="H85" s="163"/>
      <c r="I85" s="163"/>
      <c r="J85" s="167"/>
      <c r="K85" s="166"/>
      <c r="L85" s="163">
        <v>2158000</v>
      </c>
      <c r="M85" s="163"/>
      <c r="N85" s="167">
        <v>1500000</v>
      </c>
      <c r="O85" s="166"/>
      <c r="P85" s="167">
        <v>47169449</v>
      </c>
      <c r="Q85" s="564">
        <f t="shared" si="1"/>
        <v>123053106</v>
      </c>
    </row>
    <row r="86" spans="1:18" x14ac:dyDescent="0.2">
      <c r="A86" s="153" t="s">
        <v>39</v>
      </c>
      <c r="B86" s="131" t="s">
        <v>271</v>
      </c>
      <c r="C86" s="155"/>
      <c r="D86" s="216"/>
      <c r="E86" s="200">
        <v>60000</v>
      </c>
      <c r="F86" s="168">
        <v>30000</v>
      </c>
      <c r="G86" s="163">
        <v>4822000</v>
      </c>
      <c r="H86" s="163"/>
      <c r="I86" s="163"/>
      <c r="J86" s="167"/>
      <c r="K86" s="166"/>
      <c r="L86" s="163"/>
      <c r="M86" s="163"/>
      <c r="N86" s="167"/>
      <c r="O86" s="166"/>
      <c r="P86" s="167"/>
      <c r="Q86" s="564">
        <f t="shared" si="1"/>
        <v>4912000</v>
      </c>
    </row>
    <row r="87" spans="1:18" x14ac:dyDescent="0.2">
      <c r="A87" s="153" t="s">
        <v>40</v>
      </c>
      <c r="B87" s="133" t="s">
        <v>18</v>
      </c>
      <c r="C87" s="155"/>
      <c r="D87" s="216"/>
      <c r="E87" s="200"/>
      <c r="F87" s="168"/>
      <c r="G87" s="163">
        <v>9840000</v>
      </c>
      <c r="H87" s="163"/>
      <c r="I87" s="163"/>
      <c r="J87" s="167"/>
      <c r="K87" s="166"/>
      <c r="L87" s="163"/>
      <c r="M87" s="163"/>
      <c r="N87" s="167"/>
      <c r="O87" s="166"/>
      <c r="P87" s="167"/>
      <c r="Q87" s="564">
        <f t="shared" si="1"/>
        <v>9840000</v>
      </c>
    </row>
    <row r="88" spans="1:18" x14ac:dyDescent="0.2">
      <c r="A88" s="153" t="s">
        <v>41</v>
      </c>
      <c r="B88" s="133" t="s">
        <v>272</v>
      </c>
      <c r="C88" s="155">
        <v>2</v>
      </c>
      <c r="D88" s="216"/>
      <c r="E88" s="200">
        <v>6842218</v>
      </c>
      <c r="F88" s="168">
        <v>900000</v>
      </c>
      <c r="G88" s="163">
        <v>8255600</v>
      </c>
      <c r="H88" s="163"/>
      <c r="I88" s="163"/>
      <c r="J88" s="167"/>
      <c r="K88" s="166">
        <v>166684570</v>
      </c>
      <c r="L88" s="163">
        <v>7889880</v>
      </c>
      <c r="M88" s="163"/>
      <c r="N88" s="167"/>
      <c r="O88" s="166"/>
      <c r="P88" s="167"/>
      <c r="Q88" s="564">
        <f t="shared" si="1"/>
        <v>190572268</v>
      </c>
    </row>
    <row r="89" spans="1:18" x14ac:dyDescent="0.2">
      <c r="A89" s="153" t="s">
        <v>42</v>
      </c>
      <c r="B89" s="133" t="s">
        <v>273</v>
      </c>
      <c r="C89" s="155"/>
      <c r="D89" s="216"/>
      <c r="E89" s="200"/>
      <c r="F89" s="168"/>
      <c r="G89" s="163"/>
      <c r="H89" s="163">
        <v>9750886</v>
      </c>
      <c r="I89" s="163"/>
      <c r="J89" s="167"/>
      <c r="K89" s="166"/>
      <c r="L89" s="163"/>
      <c r="M89" s="163"/>
      <c r="N89" s="167"/>
      <c r="O89" s="166"/>
      <c r="P89" s="167"/>
      <c r="Q89" s="564">
        <f t="shared" si="1"/>
        <v>9750886</v>
      </c>
    </row>
    <row r="90" spans="1:18" x14ac:dyDescent="0.2">
      <c r="A90" s="153" t="s">
        <v>43</v>
      </c>
      <c r="B90" s="133" t="s">
        <v>287</v>
      </c>
      <c r="C90" s="155"/>
      <c r="D90" s="216"/>
      <c r="E90" s="200"/>
      <c r="F90" s="168"/>
      <c r="G90" s="163"/>
      <c r="H90" s="163">
        <v>230127540</v>
      </c>
      <c r="I90" s="163">
        <v>63079410</v>
      </c>
      <c r="J90" s="167"/>
      <c r="K90" s="166"/>
      <c r="L90" s="163"/>
      <c r="M90" s="163"/>
      <c r="N90" s="167"/>
      <c r="O90" s="166"/>
      <c r="P90" s="167"/>
      <c r="Q90" s="564">
        <f t="shared" si="1"/>
        <v>293206950</v>
      </c>
    </row>
    <row r="91" spans="1:18" x14ac:dyDescent="0.2">
      <c r="A91" s="153" t="s">
        <v>44</v>
      </c>
      <c r="B91" s="133" t="s">
        <v>328</v>
      </c>
      <c r="C91" s="155"/>
      <c r="D91" s="216"/>
      <c r="E91" s="200"/>
      <c r="F91" s="168"/>
      <c r="G91" s="163"/>
      <c r="H91" s="163"/>
      <c r="I91" s="163"/>
      <c r="J91" s="167"/>
      <c r="K91" s="166"/>
      <c r="L91" s="163"/>
      <c r="M91" s="163"/>
      <c r="N91" s="167"/>
      <c r="O91" s="166"/>
      <c r="P91" s="167"/>
      <c r="Q91" s="564">
        <f t="shared" si="1"/>
        <v>0</v>
      </c>
    </row>
    <row r="92" spans="1:18" ht="25.5" x14ac:dyDescent="0.2">
      <c r="A92" s="153" t="s">
        <v>45</v>
      </c>
      <c r="B92" s="133" t="s">
        <v>275</v>
      </c>
      <c r="C92" s="155"/>
      <c r="D92" s="216"/>
      <c r="E92" s="200"/>
      <c r="F92" s="168"/>
      <c r="G92" s="163"/>
      <c r="H92" s="163"/>
      <c r="I92" s="163"/>
      <c r="J92" s="167"/>
      <c r="K92" s="166"/>
      <c r="L92" s="163"/>
      <c r="M92" s="163"/>
      <c r="N92" s="167"/>
      <c r="O92" s="166"/>
      <c r="P92" s="167"/>
      <c r="Q92" s="564">
        <f t="shared" si="1"/>
        <v>0</v>
      </c>
      <c r="R92" s="80"/>
    </row>
    <row r="93" spans="1:18" x14ac:dyDescent="0.2">
      <c r="A93" s="153" t="s">
        <v>46</v>
      </c>
      <c r="B93" s="133" t="s">
        <v>16</v>
      </c>
      <c r="C93" s="155"/>
      <c r="D93" s="216"/>
      <c r="E93" s="201"/>
      <c r="F93" s="202"/>
      <c r="G93" s="225"/>
      <c r="H93" s="163"/>
      <c r="I93" s="163"/>
      <c r="J93" s="167"/>
      <c r="K93" s="166"/>
      <c r="L93" s="163"/>
      <c r="M93" s="163"/>
      <c r="N93" s="167"/>
      <c r="O93" s="166"/>
      <c r="P93" s="167"/>
      <c r="Q93" s="564">
        <f t="shared" si="1"/>
        <v>0</v>
      </c>
    </row>
    <row r="94" spans="1:18" x14ac:dyDescent="0.2">
      <c r="A94" s="153" t="s">
        <v>47</v>
      </c>
      <c r="B94" s="133" t="s">
        <v>17</v>
      </c>
      <c r="C94" s="155">
        <v>1</v>
      </c>
      <c r="D94" s="216"/>
      <c r="E94" s="200">
        <v>7770000</v>
      </c>
      <c r="F94" s="168">
        <v>1100000</v>
      </c>
      <c r="G94" s="163">
        <v>25421973</v>
      </c>
      <c r="H94" s="163"/>
      <c r="I94" s="163"/>
      <c r="J94" s="167"/>
      <c r="K94" s="166"/>
      <c r="L94" s="163">
        <v>756300</v>
      </c>
      <c r="M94" s="163"/>
      <c r="N94" s="167"/>
      <c r="O94" s="166"/>
      <c r="P94" s="167"/>
      <c r="Q94" s="564">
        <f t="shared" si="1"/>
        <v>35048273</v>
      </c>
    </row>
    <row r="95" spans="1:18" x14ac:dyDescent="0.2">
      <c r="A95" s="153" t="s">
        <v>48</v>
      </c>
      <c r="B95" s="133" t="s">
        <v>597</v>
      </c>
      <c r="C95" s="155"/>
      <c r="D95" s="216"/>
      <c r="E95" s="200"/>
      <c r="F95" s="168"/>
      <c r="G95" s="163">
        <v>2286000</v>
      </c>
      <c r="H95" s="163"/>
      <c r="I95" s="163"/>
      <c r="J95" s="167"/>
      <c r="K95" s="166"/>
      <c r="L95" s="163"/>
      <c r="M95" s="163"/>
      <c r="N95" s="167"/>
      <c r="O95" s="166"/>
      <c r="P95" s="167"/>
      <c r="Q95" s="564">
        <f t="shared" si="1"/>
        <v>2286000</v>
      </c>
    </row>
    <row r="96" spans="1:18" x14ac:dyDescent="0.2">
      <c r="A96" s="153" t="s">
        <v>49</v>
      </c>
      <c r="B96" s="133" t="s">
        <v>330</v>
      </c>
      <c r="C96" s="155"/>
      <c r="D96" s="216"/>
      <c r="E96" s="200"/>
      <c r="F96" s="168"/>
      <c r="G96" s="163"/>
      <c r="H96" s="163"/>
      <c r="I96" s="163"/>
      <c r="J96" s="167"/>
      <c r="K96" s="166"/>
      <c r="L96" s="163"/>
      <c r="M96" s="163"/>
      <c r="N96" s="167"/>
      <c r="O96" s="166"/>
      <c r="P96" s="167"/>
      <c r="Q96" s="564">
        <f t="shared" si="1"/>
        <v>0</v>
      </c>
    </row>
    <row r="97" spans="1:19" x14ac:dyDescent="0.2">
      <c r="A97" s="153" t="s">
        <v>50</v>
      </c>
      <c r="B97" s="133" t="s">
        <v>238</v>
      </c>
      <c r="C97" s="155"/>
      <c r="D97" s="216"/>
      <c r="E97" s="200"/>
      <c r="F97" s="168"/>
      <c r="G97" s="163"/>
      <c r="H97" s="163"/>
      <c r="I97" s="163"/>
      <c r="J97" s="167"/>
      <c r="K97" s="166"/>
      <c r="L97" s="163"/>
      <c r="M97" s="163"/>
      <c r="N97" s="167"/>
      <c r="O97" s="166"/>
      <c r="P97" s="167"/>
      <c r="Q97" s="564">
        <f t="shared" si="1"/>
        <v>0</v>
      </c>
    </row>
    <row r="98" spans="1:19" x14ac:dyDescent="0.2">
      <c r="A98" s="153" t="s">
        <v>51</v>
      </c>
      <c r="B98" s="131" t="s">
        <v>19</v>
      </c>
      <c r="C98" s="155">
        <v>1</v>
      </c>
      <c r="D98" s="216"/>
      <c r="E98" s="200">
        <v>6140000</v>
      </c>
      <c r="F98" s="168">
        <v>815000</v>
      </c>
      <c r="G98" s="163">
        <v>784000</v>
      </c>
      <c r="H98" s="163"/>
      <c r="I98" s="163"/>
      <c r="J98" s="167"/>
      <c r="K98" s="166"/>
      <c r="L98" s="163">
        <v>56000</v>
      </c>
      <c r="M98" s="163"/>
      <c r="N98" s="167"/>
      <c r="O98" s="166"/>
      <c r="P98" s="167"/>
      <c r="Q98" s="564">
        <f t="shared" si="1"/>
        <v>7795000</v>
      </c>
    </row>
    <row r="99" spans="1:19" x14ac:dyDescent="0.2">
      <c r="A99" s="153" t="s">
        <v>52</v>
      </c>
      <c r="B99" s="131" t="s">
        <v>20</v>
      </c>
      <c r="C99" s="155"/>
      <c r="D99" s="216"/>
      <c r="E99" s="200"/>
      <c r="F99" s="168"/>
      <c r="G99" s="163">
        <v>128400</v>
      </c>
      <c r="H99" s="163"/>
      <c r="I99" s="163"/>
      <c r="J99" s="167"/>
      <c r="K99" s="166"/>
      <c r="L99" s="163"/>
      <c r="M99" s="163"/>
      <c r="N99" s="167"/>
      <c r="O99" s="166"/>
      <c r="P99" s="167"/>
      <c r="Q99" s="564">
        <f t="shared" si="1"/>
        <v>128400</v>
      </c>
      <c r="S99" s="80"/>
    </row>
    <row r="100" spans="1:19" x14ac:dyDescent="0.2">
      <c r="A100" s="153" t="s">
        <v>53</v>
      </c>
      <c r="B100" s="133" t="s">
        <v>276</v>
      </c>
      <c r="C100" s="154"/>
      <c r="D100" s="212"/>
      <c r="E100" s="200"/>
      <c r="F100" s="163"/>
      <c r="G100" s="163"/>
      <c r="H100" s="163"/>
      <c r="I100" s="163"/>
      <c r="J100" s="167"/>
      <c r="K100" s="166"/>
      <c r="L100" s="163"/>
      <c r="M100" s="163"/>
      <c r="N100" s="167"/>
      <c r="O100" s="166"/>
      <c r="P100" s="167"/>
      <c r="Q100" s="564">
        <f t="shared" si="1"/>
        <v>0</v>
      </c>
    </row>
    <row r="101" spans="1:19" x14ac:dyDescent="0.2">
      <c r="A101" s="153" t="s">
        <v>54</v>
      </c>
      <c r="B101" s="131" t="s">
        <v>277</v>
      </c>
      <c r="C101" s="154"/>
      <c r="D101" s="212"/>
      <c r="E101" s="200"/>
      <c r="F101" s="168"/>
      <c r="G101" s="163"/>
      <c r="H101" s="163"/>
      <c r="I101" s="163"/>
      <c r="J101" s="167"/>
      <c r="K101" s="166"/>
      <c r="L101" s="163"/>
      <c r="M101" s="163"/>
      <c r="N101" s="167"/>
      <c r="O101" s="166"/>
      <c r="P101" s="167"/>
      <c r="Q101" s="564">
        <f t="shared" si="1"/>
        <v>0</v>
      </c>
    </row>
    <row r="102" spans="1:19" x14ac:dyDescent="0.2">
      <c r="A102" s="153" t="s">
        <v>55</v>
      </c>
      <c r="B102" s="131" t="s">
        <v>21</v>
      </c>
      <c r="C102" s="154"/>
      <c r="D102" s="212"/>
      <c r="E102" s="200"/>
      <c r="F102" s="168"/>
      <c r="G102" s="163"/>
      <c r="H102" s="163"/>
      <c r="I102" s="163"/>
      <c r="J102" s="167"/>
      <c r="K102" s="166"/>
      <c r="L102" s="163"/>
      <c r="M102" s="163"/>
      <c r="N102" s="167"/>
      <c r="O102" s="166"/>
      <c r="P102" s="167"/>
      <c r="Q102" s="564">
        <f t="shared" si="1"/>
        <v>0</v>
      </c>
    </row>
    <row r="103" spans="1:19" x14ac:dyDescent="0.2">
      <c r="A103" s="153" t="s">
        <v>56</v>
      </c>
      <c r="B103" s="131" t="s">
        <v>239</v>
      </c>
      <c r="C103" s="154"/>
      <c r="D103" s="212"/>
      <c r="E103" s="200"/>
      <c r="F103" s="168"/>
      <c r="G103" s="163"/>
      <c r="H103" s="163"/>
      <c r="I103" s="163"/>
      <c r="J103" s="167"/>
      <c r="K103" s="166"/>
      <c r="L103" s="163"/>
      <c r="M103" s="163"/>
      <c r="N103" s="167"/>
      <c r="O103" s="166"/>
      <c r="P103" s="167"/>
      <c r="Q103" s="564">
        <f t="shared" si="1"/>
        <v>0</v>
      </c>
    </row>
    <row r="104" spans="1:19" x14ac:dyDescent="0.2">
      <c r="A104" s="153" t="s">
        <v>57</v>
      </c>
      <c r="B104" s="131" t="s">
        <v>22</v>
      </c>
      <c r="C104" s="154"/>
      <c r="D104" s="212"/>
      <c r="E104" s="200"/>
      <c r="F104" s="168"/>
      <c r="G104" s="163"/>
      <c r="H104" s="163"/>
      <c r="I104" s="163"/>
      <c r="J104" s="167"/>
      <c r="K104" s="166"/>
      <c r="L104" s="163"/>
      <c r="M104" s="163"/>
      <c r="N104" s="167"/>
      <c r="O104" s="166"/>
      <c r="P104" s="167"/>
      <c r="Q104" s="564">
        <f t="shared" si="1"/>
        <v>0</v>
      </c>
    </row>
    <row r="105" spans="1:19" x14ac:dyDescent="0.2">
      <c r="A105" s="153" t="s">
        <v>58</v>
      </c>
      <c r="B105" s="131" t="s">
        <v>23</v>
      </c>
      <c r="C105" s="154"/>
      <c r="D105" s="212"/>
      <c r="E105" s="200"/>
      <c r="F105" s="168"/>
      <c r="G105" s="163"/>
      <c r="H105" s="163"/>
      <c r="I105" s="163"/>
      <c r="J105" s="167"/>
      <c r="K105" s="166"/>
      <c r="L105" s="163"/>
      <c r="M105" s="163"/>
      <c r="N105" s="167"/>
      <c r="O105" s="166"/>
      <c r="P105" s="167"/>
      <c r="Q105" s="564">
        <f t="shared" si="1"/>
        <v>0</v>
      </c>
    </row>
    <row r="106" spans="1:19" x14ac:dyDescent="0.2">
      <c r="A106" s="153" t="s">
        <v>59</v>
      </c>
      <c r="B106" s="131" t="s">
        <v>24</v>
      </c>
      <c r="C106" s="154"/>
      <c r="D106" s="212"/>
      <c r="E106" s="200"/>
      <c r="F106" s="168"/>
      <c r="G106" s="163"/>
      <c r="H106" s="163"/>
      <c r="I106" s="163"/>
      <c r="J106" s="167"/>
      <c r="K106" s="166"/>
      <c r="L106" s="163"/>
      <c r="M106" s="163"/>
      <c r="N106" s="167"/>
      <c r="O106" s="166"/>
      <c r="P106" s="167"/>
      <c r="Q106" s="564">
        <f t="shared" si="1"/>
        <v>0</v>
      </c>
    </row>
    <row r="107" spans="1:19" x14ac:dyDescent="0.2">
      <c r="A107" s="153" t="s">
        <v>60</v>
      </c>
      <c r="B107" s="131" t="s">
        <v>25</v>
      </c>
      <c r="C107" s="154"/>
      <c r="D107" s="212"/>
      <c r="E107" s="200"/>
      <c r="F107" s="168"/>
      <c r="G107" s="163"/>
      <c r="H107" s="163"/>
      <c r="I107" s="163"/>
      <c r="J107" s="167"/>
      <c r="K107" s="166"/>
      <c r="L107" s="163"/>
      <c r="M107" s="163"/>
      <c r="N107" s="167"/>
      <c r="O107" s="166"/>
      <c r="P107" s="167"/>
      <c r="Q107" s="564">
        <f t="shared" si="1"/>
        <v>0</v>
      </c>
    </row>
    <row r="108" spans="1:19" x14ac:dyDescent="0.2">
      <c r="A108" s="153" t="s">
        <v>61</v>
      </c>
      <c r="B108" s="131" t="s">
        <v>26</v>
      </c>
      <c r="C108" s="154"/>
      <c r="D108" s="212"/>
      <c r="E108" s="200"/>
      <c r="F108" s="168"/>
      <c r="G108" s="163"/>
      <c r="H108" s="163"/>
      <c r="I108" s="163"/>
      <c r="J108" s="167"/>
      <c r="K108" s="166"/>
      <c r="L108" s="163"/>
      <c r="M108" s="163"/>
      <c r="N108" s="167"/>
      <c r="O108" s="166"/>
      <c r="P108" s="167"/>
      <c r="Q108" s="564">
        <f t="shared" si="1"/>
        <v>0</v>
      </c>
    </row>
    <row r="109" spans="1:19" x14ac:dyDescent="0.2">
      <c r="A109" s="153" t="s">
        <v>62</v>
      </c>
      <c r="B109" s="131" t="s">
        <v>240</v>
      </c>
      <c r="C109" s="154"/>
      <c r="D109" s="212"/>
      <c r="E109" s="200"/>
      <c r="F109" s="168"/>
      <c r="G109" s="163"/>
      <c r="H109" s="163"/>
      <c r="I109" s="163"/>
      <c r="J109" s="167"/>
      <c r="K109" s="166"/>
      <c r="L109" s="163"/>
      <c r="M109" s="163"/>
      <c r="N109" s="167"/>
      <c r="O109" s="166"/>
      <c r="P109" s="167"/>
      <c r="Q109" s="564">
        <f t="shared" si="1"/>
        <v>0</v>
      </c>
    </row>
    <row r="110" spans="1:19" x14ac:dyDescent="0.2">
      <c r="A110" s="153" t="s">
        <v>63</v>
      </c>
      <c r="B110" s="70" t="s">
        <v>295</v>
      </c>
      <c r="C110" s="154"/>
      <c r="D110" s="212"/>
      <c r="E110" s="200"/>
      <c r="F110" s="168"/>
      <c r="G110" s="163">
        <v>4624000</v>
      </c>
      <c r="H110" s="163"/>
      <c r="I110" s="163"/>
      <c r="J110" s="167">
        <v>11800000</v>
      </c>
      <c r="K110" s="166"/>
      <c r="L110" s="163"/>
      <c r="M110" s="163"/>
      <c r="N110" s="167"/>
      <c r="O110" s="166"/>
      <c r="P110" s="167"/>
      <c r="Q110" s="564">
        <f t="shared" si="1"/>
        <v>16424000</v>
      </c>
    </row>
    <row r="111" spans="1:19" x14ac:dyDescent="0.2">
      <c r="A111" s="153" t="s">
        <v>64</v>
      </c>
      <c r="B111" s="131" t="s">
        <v>279</v>
      </c>
      <c r="C111" s="154"/>
      <c r="D111" s="212"/>
      <c r="E111" s="200"/>
      <c r="F111" s="168"/>
      <c r="G111" s="163"/>
      <c r="H111" s="163"/>
      <c r="I111" s="163"/>
      <c r="J111" s="167"/>
      <c r="K111" s="166"/>
      <c r="L111" s="163"/>
      <c r="M111" s="163"/>
      <c r="N111" s="167"/>
      <c r="O111" s="166"/>
      <c r="P111" s="167"/>
      <c r="Q111" s="564">
        <f t="shared" si="1"/>
        <v>0</v>
      </c>
    </row>
    <row r="112" spans="1:19" x14ac:dyDescent="0.2">
      <c r="A112" s="153" t="s">
        <v>65</v>
      </c>
      <c r="B112" s="131" t="s">
        <v>280</v>
      </c>
      <c r="C112" s="154"/>
      <c r="D112" s="212"/>
      <c r="E112" s="200"/>
      <c r="F112" s="168"/>
      <c r="G112" s="163"/>
      <c r="H112" s="163"/>
      <c r="I112" s="163"/>
      <c r="J112" s="167"/>
      <c r="K112" s="166"/>
      <c r="L112" s="163"/>
      <c r="M112" s="163"/>
      <c r="N112" s="167"/>
      <c r="O112" s="166"/>
      <c r="P112" s="167"/>
      <c r="Q112" s="564">
        <f t="shared" si="1"/>
        <v>0</v>
      </c>
    </row>
    <row r="113" spans="1:30" x14ac:dyDescent="0.2">
      <c r="A113" s="153" t="s">
        <v>66</v>
      </c>
      <c r="B113" s="131" t="s">
        <v>27</v>
      </c>
      <c r="C113" s="154"/>
      <c r="D113" s="212"/>
      <c r="E113" s="200"/>
      <c r="F113" s="168"/>
      <c r="G113" s="163"/>
      <c r="H113" s="163"/>
      <c r="I113" s="163"/>
      <c r="J113" s="167"/>
      <c r="K113" s="166"/>
      <c r="L113" s="163"/>
      <c r="M113" s="163"/>
      <c r="N113" s="167"/>
      <c r="O113" s="166"/>
      <c r="P113" s="167"/>
      <c r="Q113" s="564">
        <f t="shared" si="1"/>
        <v>0</v>
      </c>
      <c r="S113" s="39"/>
      <c r="T113" s="39"/>
      <c r="U113" s="39"/>
      <c r="V113" s="39"/>
      <c r="W113" s="39"/>
      <c r="X113" s="39"/>
      <c r="Y113" s="40"/>
      <c r="Z113" s="40"/>
      <c r="AA113" s="40"/>
      <c r="AB113" s="40"/>
    </row>
    <row r="114" spans="1:30" x14ac:dyDescent="0.2">
      <c r="A114" s="153" t="s">
        <v>67</v>
      </c>
      <c r="B114" s="131" t="s">
        <v>28</v>
      </c>
      <c r="C114" s="155"/>
      <c r="D114" s="216"/>
      <c r="E114" s="200"/>
      <c r="F114" s="168"/>
      <c r="G114" s="163"/>
      <c r="H114" s="163"/>
      <c r="I114" s="163"/>
      <c r="J114" s="167"/>
      <c r="K114" s="166"/>
      <c r="L114" s="163"/>
      <c r="M114" s="163"/>
      <c r="N114" s="167"/>
      <c r="O114" s="166"/>
      <c r="P114" s="167"/>
      <c r="Q114" s="564">
        <f t="shared" si="1"/>
        <v>0</v>
      </c>
      <c r="S114" s="37"/>
      <c r="T114" s="37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</row>
    <row r="115" spans="1:30" x14ac:dyDescent="0.2">
      <c r="A115" s="153" t="s">
        <v>68</v>
      </c>
      <c r="B115" s="131" t="s">
        <v>29</v>
      </c>
      <c r="C115" s="154"/>
      <c r="D115" s="212"/>
      <c r="E115" s="200"/>
      <c r="F115" s="168"/>
      <c r="G115" s="163"/>
      <c r="H115" s="163"/>
      <c r="I115" s="163"/>
      <c r="J115" s="167"/>
      <c r="K115" s="166"/>
      <c r="L115" s="163"/>
      <c r="M115" s="163"/>
      <c r="N115" s="167"/>
      <c r="O115" s="166"/>
      <c r="P115" s="167"/>
      <c r="Q115" s="564">
        <f t="shared" si="1"/>
        <v>0</v>
      </c>
    </row>
    <row r="116" spans="1:30" x14ac:dyDescent="0.2">
      <c r="A116" s="153" t="s">
        <v>69</v>
      </c>
      <c r="B116" s="131" t="s">
        <v>30</v>
      </c>
      <c r="C116" s="154"/>
      <c r="D116" s="212"/>
      <c r="E116" s="200"/>
      <c r="F116" s="168"/>
      <c r="G116" s="163"/>
      <c r="H116" s="163"/>
      <c r="I116" s="163"/>
      <c r="J116" s="167"/>
      <c r="K116" s="166"/>
      <c r="L116" s="163"/>
      <c r="M116" s="163"/>
      <c r="N116" s="167"/>
      <c r="O116" s="166"/>
      <c r="P116" s="167"/>
      <c r="Q116" s="564">
        <f t="shared" si="1"/>
        <v>0</v>
      </c>
    </row>
    <row r="117" spans="1:30" x14ac:dyDescent="0.2">
      <c r="A117" s="153" t="s">
        <v>70</v>
      </c>
      <c r="B117" s="131" t="s">
        <v>598</v>
      </c>
      <c r="C117" s="154"/>
      <c r="D117" s="212"/>
      <c r="E117" s="200">
        <v>1980000</v>
      </c>
      <c r="F117" s="168">
        <v>260000</v>
      </c>
      <c r="G117" s="163"/>
      <c r="H117" s="163"/>
      <c r="I117" s="163"/>
      <c r="J117" s="167"/>
      <c r="K117" s="166"/>
      <c r="L117" s="163"/>
      <c r="M117" s="163"/>
      <c r="N117" s="167"/>
      <c r="O117" s="166"/>
      <c r="P117" s="167"/>
      <c r="Q117" s="564">
        <f t="shared" si="1"/>
        <v>2240000</v>
      </c>
    </row>
    <row r="118" spans="1:30" x14ac:dyDescent="0.2">
      <c r="A118" s="153" t="s">
        <v>71</v>
      </c>
      <c r="B118" s="131" t="s">
        <v>302</v>
      </c>
      <c r="C118" s="154"/>
      <c r="D118" s="212"/>
      <c r="E118" s="200"/>
      <c r="F118" s="168"/>
      <c r="G118" s="163"/>
      <c r="H118" s="163"/>
      <c r="I118" s="163"/>
      <c r="J118" s="167"/>
      <c r="K118" s="166"/>
      <c r="L118" s="163"/>
      <c r="M118" s="163"/>
      <c r="N118" s="167"/>
      <c r="O118" s="166"/>
      <c r="P118" s="167"/>
      <c r="Q118" s="564">
        <f t="shared" si="1"/>
        <v>0</v>
      </c>
    </row>
    <row r="119" spans="1:30" x14ac:dyDescent="0.2">
      <c r="A119" s="153" t="s">
        <v>72</v>
      </c>
      <c r="B119" s="114" t="s">
        <v>242</v>
      </c>
      <c r="C119" s="154"/>
      <c r="D119" s="212"/>
      <c r="E119" s="200"/>
      <c r="F119" s="168"/>
      <c r="G119" s="163"/>
      <c r="H119" s="163"/>
      <c r="I119" s="163">
        <v>6289700</v>
      </c>
      <c r="J119" s="167"/>
      <c r="K119" s="166"/>
      <c r="L119" s="163"/>
      <c r="M119" s="163"/>
      <c r="N119" s="167"/>
      <c r="O119" s="166"/>
      <c r="P119" s="167"/>
      <c r="Q119" s="564">
        <f t="shared" si="1"/>
        <v>6289700</v>
      </c>
    </row>
    <row r="120" spans="1:30" ht="13.5" thickBot="1" x14ac:dyDescent="0.25">
      <c r="A120" s="229" t="s">
        <v>73</v>
      </c>
      <c r="B120" s="159" t="s">
        <v>243</v>
      </c>
      <c r="C120" s="233"/>
      <c r="D120" s="218"/>
      <c r="E120" s="234"/>
      <c r="F120" s="235"/>
      <c r="G120" s="236"/>
      <c r="H120" s="236"/>
      <c r="I120" s="236"/>
      <c r="J120" s="237"/>
      <c r="K120" s="238"/>
      <c r="L120" s="236"/>
      <c r="M120" s="236"/>
      <c r="N120" s="237"/>
      <c r="O120" s="238"/>
      <c r="P120" s="237"/>
      <c r="Q120" s="564">
        <f t="shared" si="1"/>
        <v>0</v>
      </c>
    </row>
    <row r="121" spans="1:30" ht="13.5" thickBot="1" x14ac:dyDescent="0.25">
      <c r="A121" s="156"/>
      <c r="B121" s="244"/>
      <c r="C121" s="245"/>
      <c r="D121" s="246"/>
      <c r="E121" s="247"/>
      <c r="F121" s="248"/>
      <c r="G121" s="249"/>
      <c r="H121" s="249"/>
      <c r="I121" s="249"/>
      <c r="J121" s="250"/>
      <c r="K121" s="251"/>
      <c r="L121" s="249"/>
      <c r="M121" s="249"/>
      <c r="N121" s="250"/>
      <c r="O121" s="251"/>
      <c r="P121" s="252"/>
      <c r="Q121" s="564">
        <f t="shared" si="1"/>
        <v>0</v>
      </c>
    </row>
    <row r="122" spans="1:30" ht="12.75" customHeight="1" x14ac:dyDescent="0.2">
      <c r="A122" s="909" t="s">
        <v>34</v>
      </c>
      <c r="B122" s="911" t="s">
        <v>293</v>
      </c>
      <c r="C122" s="921" t="s">
        <v>183</v>
      </c>
      <c r="D122" s="919" t="s">
        <v>187</v>
      </c>
      <c r="E122" s="928" t="s">
        <v>181</v>
      </c>
      <c r="F122" s="929"/>
      <c r="G122" s="929"/>
      <c r="H122" s="929"/>
      <c r="I122" s="929"/>
      <c r="J122" s="930"/>
      <c r="K122" s="923" t="s">
        <v>180</v>
      </c>
      <c r="L122" s="924"/>
      <c r="M122" s="924"/>
      <c r="N122" s="925"/>
      <c r="O122" s="926" t="s">
        <v>320</v>
      </c>
      <c r="P122" s="927"/>
      <c r="Q122" s="564">
        <f t="shared" si="1"/>
        <v>0</v>
      </c>
    </row>
    <row r="123" spans="1:30" ht="23.25" thickBot="1" x14ac:dyDescent="0.25">
      <c r="A123" s="910"/>
      <c r="B123" s="912"/>
      <c r="C123" s="922"/>
      <c r="D123" s="920"/>
      <c r="E123" s="138" t="s">
        <v>172</v>
      </c>
      <c r="F123" s="139" t="s">
        <v>173</v>
      </c>
      <c r="G123" s="140" t="s">
        <v>174</v>
      </c>
      <c r="H123" s="140" t="s">
        <v>175</v>
      </c>
      <c r="I123" s="140" t="s">
        <v>176</v>
      </c>
      <c r="J123" s="141" t="s">
        <v>212</v>
      </c>
      <c r="K123" s="142" t="s">
        <v>177</v>
      </c>
      <c r="L123" s="140" t="s">
        <v>178</v>
      </c>
      <c r="M123" s="140" t="s">
        <v>179</v>
      </c>
      <c r="N123" s="141" t="s">
        <v>176</v>
      </c>
      <c r="O123" s="142" t="s">
        <v>211</v>
      </c>
      <c r="P123" s="141" t="s">
        <v>182</v>
      </c>
      <c r="Q123" s="564">
        <f t="shared" si="1"/>
        <v>0</v>
      </c>
    </row>
    <row r="124" spans="1:30" x14ac:dyDescent="0.2">
      <c r="A124" s="239" t="s">
        <v>74</v>
      </c>
      <c r="B124" s="240" t="s">
        <v>281</v>
      </c>
      <c r="C124" s="241"/>
      <c r="D124" s="203"/>
      <c r="E124" s="204"/>
      <c r="F124" s="171"/>
      <c r="G124" s="205"/>
      <c r="H124" s="205"/>
      <c r="I124" s="205"/>
      <c r="J124" s="206"/>
      <c r="K124" s="242"/>
      <c r="L124" s="205"/>
      <c r="M124" s="205"/>
      <c r="N124" s="243"/>
      <c r="O124" s="242"/>
      <c r="P124" s="243"/>
      <c r="Q124" s="564">
        <f t="shared" si="1"/>
        <v>0</v>
      </c>
    </row>
    <row r="125" spans="1:30" x14ac:dyDescent="0.2">
      <c r="A125" s="232" t="s">
        <v>75</v>
      </c>
      <c r="B125" s="115" t="s">
        <v>282</v>
      </c>
      <c r="C125" s="146">
        <v>4</v>
      </c>
      <c r="D125" s="212"/>
      <c r="E125" s="207">
        <v>3037600</v>
      </c>
      <c r="F125" s="169">
        <v>200000</v>
      </c>
      <c r="G125" s="198">
        <v>20870</v>
      </c>
      <c r="H125" s="198"/>
      <c r="I125" s="198"/>
      <c r="J125" s="213"/>
      <c r="K125" s="214"/>
      <c r="L125" s="198">
        <v>141999</v>
      </c>
      <c r="M125" s="198"/>
      <c r="N125" s="215"/>
      <c r="O125" s="214"/>
      <c r="P125" s="215"/>
      <c r="Q125" s="564">
        <f t="shared" si="1"/>
        <v>3400469</v>
      </c>
    </row>
    <row r="126" spans="1:30" x14ac:dyDescent="0.2">
      <c r="A126" s="232" t="s">
        <v>76</v>
      </c>
      <c r="B126" s="115" t="s">
        <v>283</v>
      </c>
      <c r="C126" s="146">
        <v>0</v>
      </c>
      <c r="D126" s="212"/>
      <c r="E126" s="207"/>
      <c r="F126" s="169"/>
      <c r="G126" s="198"/>
      <c r="H126" s="198"/>
      <c r="I126" s="198"/>
      <c r="J126" s="213"/>
      <c r="K126" s="214"/>
      <c r="L126" s="198"/>
      <c r="M126" s="198"/>
      <c r="N126" s="215"/>
      <c r="O126" s="214"/>
      <c r="P126" s="215"/>
      <c r="Q126" s="564">
        <f t="shared" si="1"/>
        <v>0</v>
      </c>
    </row>
    <row r="127" spans="1:30" ht="25.5" x14ac:dyDescent="0.2">
      <c r="A127" s="232" t="s">
        <v>77</v>
      </c>
      <c r="B127" s="115" t="s">
        <v>244</v>
      </c>
      <c r="C127" s="146"/>
      <c r="D127" s="212"/>
      <c r="E127" s="207"/>
      <c r="F127" s="169"/>
      <c r="G127" s="198"/>
      <c r="H127" s="198"/>
      <c r="I127" s="198"/>
      <c r="J127" s="213"/>
      <c r="K127" s="214"/>
      <c r="L127" s="198"/>
      <c r="M127" s="198"/>
      <c r="N127" s="215"/>
      <c r="O127" s="214"/>
      <c r="P127" s="215"/>
      <c r="Q127" s="564">
        <f t="shared" si="1"/>
        <v>0</v>
      </c>
    </row>
    <row r="128" spans="1:30" x14ac:dyDescent="0.2">
      <c r="A128" s="232" t="s">
        <v>78</v>
      </c>
      <c r="B128" s="115" t="s">
        <v>245</v>
      </c>
      <c r="C128" s="147"/>
      <c r="D128" s="216"/>
      <c r="E128" s="207"/>
      <c r="F128" s="169"/>
      <c r="G128" s="198"/>
      <c r="H128" s="198"/>
      <c r="I128" s="198"/>
      <c r="J128" s="213"/>
      <c r="K128" s="214"/>
      <c r="L128" s="198"/>
      <c r="M128" s="198"/>
      <c r="N128" s="215"/>
      <c r="O128" s="214"/>
      <c r="P128" s="215"/>
      <c r="Q128" s="564">
        <f t="shared" si="1"/>
        <v>0</v>
      </c>
    </row>
    <row r="129" spans="1:18" x14ac:dyDescent="0.2">
      <c r="A129" s="232" t="s">
        <v>79</v>
      </c>
      <c r="B129" s="115" t="s">
        <v>583</v>
      </c>
      <c r="C129" s="146"/>
      <c r="D129" s="212"/>
      <c r="E129" s="207">
        <v>3120000</v>
      </c>
      <c r="F129" s="169">
        <v>405600</v>
      </c>
      <c r="G129" s="198">
        <v>1110886</v>
      </c>
      <c r="H129" s="198"/>
      <c r="I129" s="198"/>
      <c r="J129" s="213"/>
      <c r="K129" s="214"/>
      <c r="L129" s="198">
        <v>835948</v>
      </c>
      <c r="M129" s="198"/>
      <c r="N129" s="215"/>
      <c r="O129" s="214"/>
      <c r="P129" s="215"/>
      <c r="Q129" s="564">
        <f t="shared" si="1"/>
        <v>5472434</v>
      </c>
    </row>
    <row r="130" spans="1:18" x14ac:dyDescent="0.2">
      <c r="A130" s="232" t="s">
        <v>80</v>
      </c>
      <c r="B130" s="115" t="s">
        <v>247</v>
      </c>
      <c r="C130" s="146"/>
      <c r="D130" s="212"/>
      <c r="E130" s="207"/>
      <c r="F130" s="169"/>
      <c r="G130" s="198"/>
      <c r="H130" s="198"/>
      <c r="I130" s="198"/>
      <c r="J130" s="213"/>
      <c r="K130" s="214"/>
      <c r="L130" s="198"/>
      <c r="M130" s="198"/>
      <c r="N130" s="215"/>
      <c r="O130" s="214"/>
      <c r="P130" s="215"/>
      <c r="Q130" s="564">
        <f t="shared" si="1"/>
        <v>0</v>
      </c>
    </row>
    <row r="131" spans="1:18" x14ac:dyDescent="0.2">
      <c r="A131" s="232" t="s">
        <v>81</v>
      </c>
      <c r="B131" s="114" t="s">
        <v>33</v>
      </c>
      <c r="C131" s="147"/>
      <c r="D131" s="216"/>
      <c r="E131" s="208"/>
      <c r="F131" s="169"/>
      <c r="G131" s="198">
        <v>952500</v>
      </c>
      <c r="H131" s="198"/>
      <c r="I131" s="198"/>
      <c r="J131" s="213"/>
      <c r="K131" s="214"/>
      <c r="L131" s="198"/>
      <c r="M131" s="198"/>
      <c r="N131" s="215"/>
      <c r="O131" s="214"/>
      <c r="P131" s="215"/>
      <c r="Q131" s="564">
        <f>SUM(D131:P131)</f>
        <v>952500</v>
      </c>
      <c r="R131" s="80"/>
    </row>
    <row r="132" spans="1:18" x14ac:dyDescent="0.2">
      <c r="A132" s="232" t="s">
        <v>134</v>
      </c>
      <c r="B132" s="694" t="s">
        <v>660</v>
      </c>
      <c r="C132" s="779"/>
      <c r="D132" s="794"/>
      <c r="E132" s="795"/>
      <c r="F132" s="796"/>
      <c r="G132" s="702">
        <v>1049555</v>
      </c>
      <c r="H132" s="702"/>
      <c r="I132" s="702"/>
      <c r="J132" s="797"/>
      <c r="K132" s="798"/>
      <c r="L132" s="702"/>
      <c r="M132" s="702"/>
      <c r="N132" s="799"/>
      <c r="O132" s="798"/>
      <c r="P132" s="799"/>
      <c r="Q132" s="564">
        <f>SUM(D132:P132)</f>
        <v>1049555</v>
      </c>
      <c r="R132" s="80"/>
    </row>
    <row r="133" spans="1:18" x14ac:dyDescent="0.2">
      <c r="A133" s="232"/>
      <c r="B133" s="148" t="s">
        <v>248</v>
      </c>
      <c r="C133" s="147"/>
      <c r="D133" s="774"/>
      <c r="E133" s="776"/>
      <c r="F133" s="764"/>
      <c r="G133" s="767"/>
      <c r="H133" s="767"/>
      <c r="I133" s="767"/>
      <c r="J133" s="777"/>
      <c r="K133" s="769"/>
      <c r="L133" s="767"/>
      <c r="M133" s="767"/>
      <c r="N133" s="768"/>
      <c r="O133" s="769"/>
      <c r="P133" s="768"/>
      <c r="Q133" s="564">
        <f t="shared" ref="Q133:Q154" si="3">SUM(D133:P133)</f>
        <v>0</v>
      </c>
    </row>
    <row r="134" spans="1:18" ht="25.5" x14ac:dyDescent="0.2">
      <c r="A134" s="153" t="s">
        <v>14</v>
      </c>
      <c r="B134" s="116" t="s">
        <v>284</v>
      </c>
      <c r="C134" s="146"/>
      <c r="D134" s="773"/>
      <c r="E134" s="776"/>
      <c r="F134" s="764"/>
      <c r="G134" s="767"/>
      <c r="H134" s="767"/>
      <c r="I134" s="767"/>
      <c r="J134" s="777"/>
      <c r="K134" s="769"/>
      <c r="L134" s="767"/>
      <c r="M134" s="767"/>
      <c r="N134" s="768"/>
      <c r="O134" s="769"/>
      <c r="P134" s="768"/>
      <c r="Q134" s="564">
        <f t="shared" si="3"/>
        <v>0</v>
      </c>
    </row>
    <row r="135" spans="1:18" x14ac:dyDescent="0.2">
      <c r="A135" s="153" t="s">
        <v>36</v>
      </c>
      <c r="B135" s="114" t="s">
        <v>277</v>
      </c>
      <c r="C135" s="147"/>
      <c r="D135" s="774"/>
      <c r="E135" s="776"/>
      <c r="F135" s="764"/>
      <c r="G135" s="767"/>
      <c r="H135" s="767"/>
      <c r="I135" s="767"/>
      <c r="J135" s="777"/>
      <c r="K135" s="769"/>
      <c r="L135" s="767"/>
      <c r="M135" s="767"/>
      <c r="N135" s="768"/>
      <c r="O135" s="769"/>
      <c r="P135" s="768"/>
      <c r="Q135" s="564">
        <f t="shared" si="3"/>
        <v>0</v>
      </c>
    </row>
    <row r="136" spans="1:18" x14ac:dyDescent="0.2">
      <c r="A136" s="153" t="s">
        <v>37</v>
      </c>
      <c r="B136" s="114" t="s">
        <v>289</v>
      </c>
      <c r="C136" s="147"/>
      <c r="D136" s="774"/>
      <c r="E136" s="776"/>
      <c r="F136" s="764"/>
      <c r="G136" s="767"/>
      <c r="H136" s="767"/>
      <c r="I136" s="767"/>
      <c r="J136" s="777"/>
      <c r="K136" s="769"/>
      <c r="L136" s="767"/>
      <c r="M136" s="767"/>
      <c r="N136" s="768"/>
      <c r="O136" s="769"/>
      <c r="P136" s="768"/>
      <c r="Q136" s="564">
        <f t="shared" si="3"/>
        <v>0</v>
      </c>
    </row>
    <row r="137" spans="1:18" ht="25.5" x14ac:dyDescent="0.2">
      <c r="A137" s="153" t="s">
        <v>38</v>
      </c>
      <c r="B137" s="116" t="s">
        <v>249</v>
      </c>
      <c r="C137" s="147"/>
      <c r="D137" s="774"/>
      <c r="E137" s="766"/>
      <c r="F137" s="767"/>
      <c r="G137" s="767"/>
      <c r="H137" s="767"/>
      <c r="I137" s="767"/>
      <c r="J137" s="777"/>
      <c r="K137" s="769"/>
      <c r="L137" s="767"/>
      <c r="M137" s="767"/>
      <c r="N137" s="768"/>
      <c r="O137" s="769"/>
      <c r="P137" s="768"/>
      <c r="Q137" s="564">
        <f t="shared" si="3"/>
        <v>0</v>
      </c>
    </row>
    <row r="138" spans="1:18" x14ac:dyDescent="0.2">
      <c r="A138" s="153" t="s">
        <v>39</v>
      </c>
      <c r="B138" s="114" t="s">
        <v>285</v>
      </c>
      <c r="C138" s="147"/>
      <c r="D138" s="774"/>
      <c r="E138" s="766"/>
      <c r="F138" s="767"/>
      <c r="G138" s="767"/>
      <c r="H138" s="767"/>
      <c r="I138" s="767"/>
      <c r="J138" s="777"/>
      <c r="K138" s="769"/>
      <c r="L138" s="767"/>
      <c r="M138" s="767"/>
      <c r="N138" s="768"/>
      <c r="O138" s="769"/>
      <c r="P138" s="768"/>
      <c r="Q138" s="564">
        <f t="shared" si="3"/>
        <v>0</v>
      </c>
    </row>
    <row r="139" spans="1:18" ht="25.5" x14ac:dyDescent="0.2">
      <c r="A139" s="153" t="s">
        <v>40</v>
      </c>
      <c r="B139" s="116" t="s">
        <v>270</v>
      </c>
      <c r="C139" s="147">
        <v>13</v>
      </c>
      <c r="D139" s="774"/>
      <c r="E139" s="217">
        <v>87901372</v>
      </c>
      <c r="F139" s="198">
        <v>12590000</v>
      </c>
      <c r="G139" s="198">
        <v>3950916</v>
      </c>
      <c r="H139" s="767"/>
      <c r="I139" s="198">
        <v>2400</v>
      </c>
      <c r="J139" s="777"/>
      <c r="K139" s="769"/>
      <c r="L139" s="767"/>
      <c r="M139" s="767"/>
      <c r="N139" s="768"/>
      <c r="O139" s="769"/>
      <c r="P139" s="768"/>
      <c r="Q139" s="564">
        <f t="shared" si="3"/>
        <v>104444688</v>
      </c>
    </row>
    <row r="140" spans="1:18" x14ac:dyDescent="0.2">
      <c r="A140" s="153" t="s">
        <v>41</v>
      </c>
      <c r="B140" s="114" t="s">
        <v>286</v>
      </c>
      <c r="C140" s="147"/>
      <c r="D140" s="774"/>
      <c r="E140" s="217">
        <v>2551470</v>
      </c>
      <c r="F140" s="198">
        <v>281949</v>
      </c>
      <c r="G140" s="198"/>
      <c r="H140" s="198">
        <v>176699</v>
      </c>
      <c r="I140" s="767"/>
      <c r="J140" s="777"/>
      <c r="K140" s="769"/>
      <c r="L140" s="767"/>
      <c r="M140" s="767"/>
      <c r="N140" s="768"/>
      <c r="O140" s="769"/>
      <c r="P140" s="768"/>
      <c r="Q140" s="564">
        <f t="shared" si="3"/>
        <v>3010118</v>
      </c>
    </row>
    <row r="141" spans="1:18" x14ac:dyDescent="0.2">
      <c r="A141" s="153"/>
      <c r="B141" s="148" t="s">
        <v>250</v>
      </c>
      <c r="C141" s="147"/>
      <c r="D141" s="774"/>
      <c r="E141" s="766"/>
      <c r="F141" s="767"/>
      <c r="G141" s="767"/>
      <c r="H141" s="767"/>
      <c r="I141" s="767"/>
      <c r="J141" s="777"/>
      <c r="K141" s="769"/>
      <c r="L141" s="767"/>
      <c r="M141" s="767"/>
      <c r="N141" s="768"/>
      <c r="O141" s="769"/>
      <c r="P141" s="768"/>
      <c r="Q141" s="564">
        <f t="shared" si="3"/>
        <v>0</v>
      </c>
    </row>
    <row r="142" spans="1:18" x14ac:dyDescent="0.2">
      <c r="A142" s="153" t="s">
        <v>14</v>
      </c>
      <c r="B142" s="114" t="s">
        <v>251</v>
      </c>
      <c r="C142" s="147"/>
      <c r="D142" s="774"/>
      <c r="E142" s="766"/>
      <c r="F142" s="767"/>
      <c r="G142" s="198">
        <v>600000</v>
      </c>
      <c r="H142" s="767"/>
      <c r="I142" s="767"/>
      <c r="J142" s="777"/>
      <c r="K142" s="769"/>
      <c r="L142" s="767"/>
      <c r="M142" s="767"/>
      <c r="N142" s="768"/>
      <c r="O142" s="769"/>
      <c r="P142" s="768"/>
      <c r="Q142" s="564">
        <f t="shared" si="3"/>
        <v>600000</v>
      </c>
    </row>
    <row r="143" spans="1:18" x14ac:dyDescent="0.2">
      <c r="A143" s="153" t="s">
        <v>36</v>
      </c>
      <c r="B143" s="114" t="s">
        <v>252</v>
      </c>
      <c r="C143" s="147"/>
      <c r="D143" s="774"/>
      <c r="E143" s="766"/>
      <c r="F143" s="767"/>
      <c r="G143" s="767"/>
      <c r="H143" s="767"/>
      <c r="I143" s="767"/>
      <c r="J143" s="777"/>
      <c r="K143" s="769"/>
      <c r="L143" s="767"/>
      <c r="M143" s="767"/>
      <c r="N143" s="768"/>
      <c r="O143" s="769"/>
      <c r="P143" s="768"/>
      <c r="Q143" s="564">
        <f t="shared" si="3"/>
        <v>0</v>
      </c>
    </row>
    <row r="144" spans="1:18" x14ac:dyDescent="0.2">
      <c r="A144" s="153" t="s">
        <v>37</v>
      </c>
      <c r="B144" s="114" t="s">
        <v>32</v>
      </c>
      <c r="C144" s="147"/>
      <c r="D144" s="774"/>
      <c r="E144" s="217">
        <v>720000</v>
      </c>
      <c r="F144" s="767"/>
      <c r="G144" s="767"/>
      <c r="H144" s="767"/>
      <c r="I144" s="767"/>
      <c r="J144" s="777"/>
      <c r="K144" s="769"/>
      <c r="L144" s="767"/>
      <c r="M144" s="767"/>
      <c r="N144" s="768"/>
      <c r="O144" s="769"/>
      <c r="P144" s="768"/>
      <c r="Q144" s="564">
        <f t="shared" si="3"/>
        <v>720000</v>
      </c>
    </row>
    <row r="145" spans="1:17" x14ac:dyDescent="0.2">
      <c r="A145" s="153" t="s">
        <v>38</v>
      </c>
      <c r="B145" s="114" t="s">
        <v>294</v>
      </c>
      <c r="C145" s="147">
        <v>2</v>
      </c>
      <c r="D145" s="774"/>
      <c r="E145" s="217">
        <v>12312200</v>
      </c>
      <c r="F145" s="198">
        <v>1694686</v>
      </c>
      <c r="G145" s="198">
        <v>7283000</v>
      </c>
      <c r="H145" s="767"/>
      <c r="I145" s="767"/>
      <c r="J145" s="777"/>
      <c r="K145" s="769"/>
      <c r="L145" s="198">
        <v>254000</v>
      </c>
      <c r="M145" s="767"/>
      <c r="N145" s="768"/>
      <c r="O145" s="769"/>
      <c r="P145" s="768"/>
      <c r="Q145" s="564">
        <f t="shared" si="3"/>
        <v>21543886</v>
      </c>
    </row>
    <row r="146" spans="1:17" x14ac:dyDescent="0.2">
      <c r="A146" s="153" t="s">
        <v>39</v>
      </c>
      <c r="B146" s="694" t="s">
        <v>328</v>
      </c>
      <c r="C146" s="779"/>
      <c r="D146" s="780"/>
      <c r="E146" s="781">
        <v>117800</v>
      </c>
      <c r="F146" s="702">
        <v>15314</v>
      </c>
      <c r="G146" s="702"/>
      <c r="H146" s="765"/>
      <c r="I146" s="765"/>
      <c r="J146" s="782"/>
      <c r="K146" s="783"/>
      <c r="L146" s="702"/>
      <c r="M146" s="765"/>
      <c r="N146" s="784"/>
      <c r="O146" s="783"/>
      <c r="P146" s="784"/>
      <c r="Q146" s="564">
        <f t="shared" si="3"/>
        <v>133114</v>
      </c>
    </row>
    <row r="147" spans="1:17" x14ac:dyDescent="0.2">
      <c r="A147" s="153"/>
      <c r="B147" s="148" t="s">
        <v>322</v>
      </c>
      <c r="C147" s="147"/>
      <c r="D147" s="774"/>
      <c r="E147" s="766"/>
      <c r="F147" s="767"/>
      <c r="G147" s="767"/>
      <c r="H147" s="767"/>
      <c r="I147" s="767"/>
      <c r="J147" s="777"/>
      <c r="K147" s="769"/>
      <c r="L147" s="767"/>
      <c r="M147" s="767"/>
      <c r="N147" s="768"/>
      <c r="O147" s="769"/>
      <c r="P147" s="768"/>
      <c r="Q147" s="564">
        <f t="shared" si="3"/>
        <v>0</v>
      </c>
    </row>
    <row r="148" spans="1:17" x14ac:dyDescent="0.2">
      <c r="A148" s="153" t="s">
        <v>14</v>
      </c>
      <c r="B148" s="114" t="s">
        <v>290</v>
      </c>
      <c r="C148" s="146">
        <v>6</v>
      </c>
      <c r="D148" s="774"/>
      <c r="E148" s="217">
        <v>28420000</v>
      </c>
      <c r="F148" s="198">
        <v>3505000</v>
      </c>
      <c r="G148" s="767"/>
      <c r="H148" s="767"/>
      <c r="I148" s="767"/>
      <c r="J148" s="777"/>
      <c r="K148" s="769"/>
      <c r="L148" s="767"/>
      <c r="M148" s="767"/>
      <c r="N148" s="768"/>
      <c r="O148" s="769"/>
      <c r="P148" s="768"/>
      <c r="Q148" s="564">
        <f t="shared" si="3"/>
        <v>31925000</v>
      </c>
    </row>
    <row r="149" spans="1:17" x14ac:dyDescent="0.2">
      <c r="A149" s="153" t="s">
        <v>36</v>
      </c>
      <c r="B149" s="114" t="s">
        <v>274</v>
      </c>
      <c r="C149" s="146"/>
      <c r="D149" s="773"/>
      <c r="E149" s="217">
        <v>170000</v>
      </c>
      <c r="F149" s="198">
        <v>100000</v>
      </c>
      <c r="G149" s="198">
        <v>21709275</v>
      </c>
      <c r="H149" s="767"/>
      <c r="I149" s="767"/>
      <c r="J149" s="777"/>
      <c r="K149" s="769"/>
      <c r="L149" s="198">
        <v>3699100</v>
      </c>
      <c r="M149" s="767"/>
      <c r="N149" s="768"/>
      <c r="O149" s="769"/>
      <c r="P149" s="768"/>
      <c r="Q149" s="564">
        <f t="shared" si="3"/>
        <v>25678375</v>
      </c>
    </row>
    <row r="150" spans="1:17" x14ac:dyDescent="0.2">
      <c r="A150" s="153" t="s">
        <v>37</v>
      </c>
      <c r="B150" s="114" t="s">
        <v>255</v>
      </c>
      <c r="C150" s="149"/>
      <c r="D150" s="773"/>
      <c r="E150" s="766"/>
      <c r="F150" s="767"/>
      <c r="G150" s="767"/>
      <c r="H150" s="767"/>
      <c r="I150" s="767"/>
      <c r="J150" s="777"/>
      <c r="K150" s="769"/>
      <c r="L150" s="767"/>
      <c r="M150" s="767"/>
      <c r="N150" s="768"/>
      <c r="O150" s="769"/>
      <c r="P150" s="768"/>
      <c r="Q150" s="564">
        <f t="shared" si="3"/>
        <v>0</v>
      </c>
    </row>
    <row r="151" spans="1:17" x14ac:dyDescent="0.2">
      <c r="A151" s="153" t="s">
        <v>38</v>
      </c>
      <c r="B151" s="114" t="s">
        <v>291</v>
      </c>
      <c r="C151" s="149">
        <v>3</v>
      </c>
      <c r="D151" s="773"/>
      <c r="E151" s="217">
        <v>29195000</v>
      </c>
      <c r="F151" s="198">
        <v>4025000</v>
      </c>
      <c r="G151" s="767"/>
      <c r="H151" s="767"/>
      <c r="I151" s="767"/>
      <c r="J151" s="777"/>
      <c r="K151" s="769"/>
      <c r="L151" s="767"/>
      <c r="M151" s="767"/>
      <c r="N151" s="768"/>
      <c r="O151" s="769"/>
      <c r="P151" s="768"/>
      <c r="Q151" s="564">
        <f t="shared" si="3"/>
        <v>33220000</v>
      </c>
    </row>
    <row r="152" spans="1:17" x14ac:dyDescent="0.2">
      <c r="A152" s="153" t="s">
        <v>39</v>
      </c>
      <c r="B152" s="114" t="s">
        <v>584</v>
      </c>
      <c r="C152" s="149">
        <v>1</v>
      </c>
      <c r="D152" s="773"/>
      <c r="E152" s="217">
        <v>4210000</v>
      </c>
      <c r="F152" s="198">
        <v>535000</v>
      </c>
      <c r="G152" s="767"/>
      <c r="H152" s="767"/>
      <c r="I152" s="767"/>
      <c r="J152" s="777"/>
      <c r="K152" s="769"/>
      <c r="L152" s="767"/>
      <c r="M152" s="767"/>
      <c r="N152" s="768"/>
      <c r="O152" s="769"/>
      <c r="P152" s="768"/>
      <c r="Q152" s="564">
        <f t="shared" si="3"/>
        <v>4745000</v>
      </c>
    </row>
    <row r="153" spans="1:17" ht="13.5" thickBot="1" x14ac:dyDescent="0.25">
      <c r="A153" s="229" t="s">
        <v>40</v>
      </c>
      <c r="B153" s="159" t="s">
        <v>585</v>
      </c>
      <c r="C153" s="150">
        <v>4</v>
      </c>
      <c r="D153" s="775"/>
      <c r="E153" s="219">
        <v>23685000</v>
      </c>
      <c r="F153" s="220">
        <v>2990000</v>
      </c>
      <c r="G153" s="770"/>
      <c r="H153" s="770"/>
      <c r="I153" s="770"/>
      <c r="J153" s="778"/>
      <c r="K153" s="772"/>
      <c r="L153" s="770"/>
      <c r="M153" s="770"/>
      <c r="N153" s="771"/>
      <c r="O153" s="772"/>
      <c r="P153" s="771"/>
      <c r="Q153" s="564">
        <f t="shared" si="3"/>
        <v>26675000</v>
      </c>
    </row>
    <row r="154" spans="1:17" ht="16.5" customHeight="1" thickBot="1" x14ac:dyDescent="0.25">
      <c r="A154" s="938" t="s">
        <v>82</v>
      </c>
      <c r="B154" s="962"/>
      <c r="C154" s="230">
        <f>C82+C83+C84+C85+C86+C87+C88+C89+C90+C91+C92+C93+C94+C97+C98+C99+C100+C101+C102+C103+C104+C105+C106+C107+C108+C109+C110+C111+C112+C113+C114+C115+C116+C117+C118+C119+C120+C124+C125+C126+C127+C128+C129+C130+C131+C134+C135+C136+C137+C138+C139+C142+C143+C144+C145+C148+C149+C150+C151+C153+C152</f>
        <v>39</v>
      </c>
      <c r="D154" s="231">
        <f>SUM(D81:D120)+SUM(D124:D153)</f>
        <v>0</v>
      </c>
      <c r="E154" s="231">
        <f>SUM(E81:E120)+SUM(E124:E153)</f>
        <v>247233917</v>
      </c>
      <c r="F154" s="231">
        <f t="shared" ref="F154:P154" si="4">SUM(F81:F120)+SUM(F124:F153)</f>
        <v>33447549</v>
      </c>
      <c r="G154" s="231">
        <f t="shared" si="4"/>
        <v>141677375</v>
      </c>
      <c r="H154" s="231">
        <f t="shared" si="4"/>
        <v>240055125</v>
      </c>
      <c r="I154" s="231">
        <f t="shared" si="4"/>
        <v>69371510</v>
      </c>
      <c r="J154" s="231">
        <f t="shared" si="4"/>
        <v>11800000</v>
      </c>
      <c r="K154" s="231">
        <f>SUM(K81:K120)+SUM(K124:K153)</f>
        <v>175574570</v>
      </c>
      <c r="L154" s="231">
        <f t="shared" si="4"/>
        <v>15791227</v>
      </c>
      <c r="M154" s="231">
        <f t="shared" si="4"/>
        <v>0</v>
      </c>
      <c r="N154" s="231">
        <f t="shared" si="4"/>
        <v>1500000</v>
      </c>
      <c r="O154" s="231">
        <f t="shared" si="4"/>
        <v>0</v>
      </c>
      <c r="P154" s="231">
        <f t="shared" si="4"/>
        <v>47169449</v>
      </c>
      <c r="Q154" s="564">
        <f t="shared" si="3"/>
        <v>983620722</v>
      </c>
    </row>
    <row r="155" spans="1:17" ht="15" customHeight="1" thickBot="1" x14ac:dyDescent="0.25">
      <c r="A155" s="958" t="s">
        <v>184</v>
      </c>
      <c r="B155" s="959"/>
      <c r="C155" s="77"/>
      <c r="D155" s="209"/>
      <c r="E155" s="931">
        <f>E154+F154+G154+H154+I154+J154+K154+L154+M154+N154+O154+P154+D154</f>
        <v>983620722</v>
      </c>
      <c r="F155" s="931"/>
      <c r="G155" s="931"/>
      <c r="H155" s="931"/>
      <c r="I155" s="931"/>
      <c r="J155" s="931"/>
      <c r="K155" s="931"/>
      <c r="L155" s="931"/>
      <c r="M155" s="931"/>
      <c r="N155" s="931"/>
      <c r="O155" s="931"/>
      <c r="P155" s="932"/>
      <c r="Q155" s="2">
        <f>E155-D76</f>
        <v>0</v>
      </c>
    </row>
    <row r="156" spans="1:17" ht="13.5" thickBot="1" x14ac:dyDescent="0.25">
      <c r="A156" s="913" t="s">
        <v>185</v>
      </c>
      <c r="B156" s="914"/>
      <c r="C156" s="157"/>
      <c r="D156" s="210"/>
      <c r="E156" s="917">
        <f>D77</f>
        <v>-230127540</v>
      </c>
      <c r="F156" s="917"/>
      <c r="G156" s="917"/>
      <c r="H156" s="917"/>
      <c r="I156" s="917"/>
      <c r="J156" s="917"/>
      <c r="K156" s="917"/>
      <c r="L156" s="917"/>
      <c r="M156" s="917"/>
      <c r="N156" s="917"/>
      <c r="O156" s="917"/>
      <c r="P156" s="918"/>
      <c r="Q156" s="2">
        <f>E156-D77</f>
        <v>0</v>
      </c>
    </row>
    <row r="157" spans="1:17" ht="13.5" thickBot="1" x14ac:dyDescent="0.25">
      <c r="A157" s="915" t="s">
        <v>186</v>
      </c>
      <c r="B157" s="916"/>
      <c r="C157" s="50"/>
      <c r="D157" s="211"/>
      <c r="E157" s="907">
        <f>SUM(E155:E156)</f>
        <v>753493182</v>
      </c>
      <c r="F157" s="907"/>
      <c r="G157" s="907"/>
      <c r="H157" s="907"/>
      <c r="I157" s="907"/>
      <c r="J157" s="907"/>
      <c r="K157" s="907"/>
      <c r="L157" s="907"/>
      <c r="M157" s="907"/>
      <c r="N157" s="907"/>
      <c r="O157" s="907"/>
      <c r="P157" s="908"/>
      <c r="Q157" s="2">
        <f>E157-D78</f>
        <v>0</v>
      </c>
    </row>
  </sheetData>
  <sheetProtection algorithmName="SHA-512" hashValue="+kbPY+//Y9yyzjkwM9Ta30gbjLoZf4qvLnUbAIZL8VYDi2OVYBZUzBuiWCgky+JIui6bP3I93FYTRN/35I3fAA==" saltValue="XglgcOC1FU31gmouYRxPMQ==" spinCount="100000" sheet="1" objects="1" scenarios="1"/>
  <autoFilter ref="B1:B157"/>
  <mergeCells count="49">
    <mergeCell ref="O79:P79"/>
    <mergeCell ref="D5:D6"/>
    <mergeCell ref="D78:P78"/>
    <mergeCell ref="D76:P76"/>
    <mergeCell ref="D77:P77"/>
    <mergeCell ref="E42:I42"/>
    <mergeCell ref="D42:D43"/>
    <mergeCell ref="B42:B43"/>
    <mergeCell ref="A155:B155"/>
    <mergeCell ref="E79:J79"/>
    <mergeCell ref="A154:B154"/>
    <mergeCell ref="A81:B81"/>
    <mergeCell ref="B79:B80"/>
    <mergeCell ref="A77:B77"/>
    <mergeCell ref="A78:B78"/>
    <mergeCell ref="A42:A43"/>
    <mergeCell ref="A76:B76"/>
    <mergeCell ref="A1:P1"/>
    <mergeCell ref="A4:P4"/>
    <mergeCell ref="A75:B75"/>
    <mergeCell ref="A5:A6"/>
    <mergeCell ref="B5:B6"/>
    <mergeCell ref="E5:I5"/>
    <mergeCell ref="J5:L5"/>
    <mergeCell ref="M5:P5"/>
    <mergeCell ref="A2:P2"/>
    <mergeCell ref="M42:P42"/>
    <mergeCell ref="A7:B7"/>
    <mergeCell ref="J42:L42"/>
    <mergeCell ref="C42:C43"/>
    <mergeCell ref="H19:H20"/>
    <mergeCell ref="E3:H3"/>
    <mergeCell ref="C5:C6"/>
    <mergeCell ref="E157:P157"/>
    <mergeCell ref="A122:A123"/>
    <mergeCell ref="B122:B123"/>
    <mergeCell ref="A79:A80"/>
    <mergeCell ref="A156:B156"/>
    <mergeCell ref="A157:B157"/>
    <mergeCell ref="E156:P156"/>
    <mergeCell ref="D122:D123"/>
    <mergeCell ref="C122:C123"/>
    <mergeCell ref="K122:N122"/>
    <mergeCell ref="O122:P122"/>
    <mergeCell ref="D79:D80"/>
    <mergeCell ref="C79:C80"/>
    <mergeCell ref="E122:J122"/>
    <mergeCell ref="E155:P155"/>
    <mergeCell ref="K79:N79"/>
  </mergeCells>
  <phoneticPr fontId="11" type="noConversion"/>
  <pageMargins left="0.59055118110236227" right="0.59055118110236227" top="0.98425196850393704" bottom="0.59055118110236227" header="0.51181102362204722" footer="0.51181102362204722"/>
  <pageSetup paperSize="9" scale="69" fitToHeight="0" orientation="landscape" r:id="rId1"/>
  <headerFooter alignWithMargins="0"/>
  <rowBreaks count="3" manualBreakCount="3">
    <brk id="41" max="16383" man="1"/>
    <brk id="78" max="16383" man="1"/>
    <brk id="121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31"/>
  <sheetViews>
    <sheetView view="pageBreakPreview" zoomScaleNormal="100" zoomScaleSheetLayoutView="100" workbookViewId="0">
      <selection activeCell="G17" sqref="G17"/>
    </sheetView>
  </sheetViews>
  <sheetFormatPr defaultRowHeight="12.75" x14ac:dyDescent="0.2"/>
  <cols>
    <col min="1" max="1" width="64.5703125" customWidth="1"/>
    <col min="2" max="2" width="12.85546875" customWidth="1"/>
  </cols>
  <sheetData>
    <row r="1" spans="1:16" ht="15" customHeight="1" x14ac:dyDescent="0.2">
      <c r="A1" s="936" t="s">
        <v>689</v>
      </c>
      <c r="B1" s="936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22.5" customHeight="1" x14ac:dyDescent="0.25">
      <c r="A2" s="988" t="s">
        <v>256</v>
      </c>
      <c r="B2" s="988"/>
    </row>
    <row r="3" spans="1:16" ht="22.5" customHeight="1" x14ac:dyDescent="0.25">
      <c r="A3" s="990" t="s">
        <v>690</v>
      </c>
      <c r="B3" s="990"/>
    </row>
    <row r="4" spans="1:16" ht="36" customHeight="1" x14ac:dyDescent="0.25">
      <c r="A4" s="989" t="s">
        <v>611</v>
      </c>
      <c r="B4" s="989"/>
    </row>
    <row r="5" spans="1:16" ht="17.25" customHeight="1" thickBot="1" x14ac:dyDescent="0.35">
      <c r="A5" s="74"/>
      <c r="B5" s="76" t="s">
        <v>320</v>
      </c>
    </row>
    <row r="6" spans="1:16" ht="24.95" customHeight="1" x14ac:dyDescent="0.2">
      <c r="A6" s="263" t="s">
        <v>308</v>
      </c>
      <c r="B6" s="264">
        <f>Önk.bev.!F17</f>
        <v>13290499</v>
      </c>
    </row>
    <row r="7" spans="1:16" ht="24.95" customHeight="1" thickBot="1" x14ac:dyDescent="0.25">
      <c r="A7" s="257" t="s">
        <v>496</v>
      </c>
      <c r="B7" s="260">
        <f>Hiv.bev.!F18</f>
        <v>13870454</v>
      </c>
    </row>
    <row r="8" spans="1:16" ht="24.95" customHeight="1" thickBot="1" x14ac:dyDescent="0.25">
      <c r="A8" s="254" t="s">
        <v>495</v>
      </c>
      <c r="B8" s="359">
        <f>SUM(B6:B7)</f>
        <v>27160953</v>
      </c>
    </row>
    <row r="9" spans="1:16" ht="24.95" customHeight="1" x14ac:dyDescent="0.2">
      <c r="A9" s="255" t="s">
        <v>309</v>
      </c>
      <c r="B9" s="258">
        <f>Önk.bev.!F21</f>
        <v>7830000</v>
      </c>
    </row>
    <row r="10" spans="1:16" ht="24.95" customHeight="1" x14ac:dyDescent="0.2">
      <c r="A10" s="256" t="s">
        <v>310</v>
      </c>
      <c r="B10" s="259">
        <f>Önk.bev.!F22</f>
        <v>81000000</v>
      </c>
    </row>
    <row r="11" spans="1:16" ht="24.95" customHeight="1" x14ac:dyDescent="0.2">
      <c r="A11" s="256" t="s">
        <v>311</v>
      </c>
      <c r="B11" s="259">
        <f>Önk.bev.!F23</f>
        <v>200000</v>
      </c>
    </row>
    <row r="12" spans="1:16" ht="24.95" customHeight="1" thickBot="1" x14ac:dyDescent="0.25">
      <c r="A12" s="256" t="s">
        <v>312</v>
      </c>
      <c r="B12" s="259">
        <f>Önk.bev.!F24</f>
        <v>590000</v>
      </c>
    </row>
    <row r="13" spans="1:16" ht="24.95" customHeight="1" thickBot="1" x14ac:dyDescent="0.25">
      <c r="A13" s="254" t="s">
        <v>214</v>
      </c>
      <c r="B13" s="359">
        <f>SUM(B9:B12)</f>
        <v>89620000</v>
      </c>
    </row>
    <row r="14" spans="1:16" ht="24.95" customHeight="1" x14ac:dyDescent="0.2">
      <c r="A14" s="255" t="s">
        <v>213</v>
      </c>
      <c r="B14" s="258">
        <f>Önk.bev.!F26</f>
        <v>398000</v>
      </c>
    </row>
    <row r="15" spans="1:16" ht="24.95" customHeight="1" x14ac:dyDescent="0.2">
      <c r="A15" s="256" t="s">
        <v>313</v>
      </c>
      <c r="B15" s="259">
        <f>Önk.bev.!F27</f>
        <v>2500000</v>
      </c>
    </row>
    <row r="16" spans="1:16" ht="24.95" customHeight="1" x14ac:dyDescent="0.2">
      <c r="A16" s="256" t="s">
        <v>314</v>
      </c>
      <c r="B16" s="259">
        <f>Önk.bev.!F28</f>
        <v>10628558</v>
      </c>
    </row>
    <row r="17" spans="1:2" ht="24.95" customHeight="1" x14ac:dyDescent="0.2">
      <c r="A17" s="256" t="s">
        <v>315</v>
      </c>
      <c r="B17" s="259">
        <f>Önk.bev.!F29</f>
        <v>5240000</v>
      </c>
    </row>
    <row r="18" spans="1:2" ht="24.95" customHeight="1" x14ac:dyDescent="0.2">
      <c r="A18" s="256" t="s">
        <v>316</v>
      </c>
      <c r="B18" s="259">
        <f>Önk.bev.!F30</f>
        <v>3876539</v>
      </c>
    </row>
    <row r="19" spans="1:2" ht="24.95" customHeight="1" x14ac:dyDescent="0.2">
      <c r="A19" s="256" t="s">
        <v>317</v>
      </c>
      <c r="B19" s="259">
        <f>Önk.bev.!F31</f>
        <v>337000</v>
      </c>
    </row>
    <row r="20" spans="1:2" ht="24.95" customHeight="1" x14ac:dyDescent="0.2">
      <c r="A20" s="256" t="s">
        <v>318</v>
      </c>
      <c r="B20" s="259">
        <f>Önk.bev.!F32</f>
        <v>0</v>
      </c>
    </row>
    <row r="21" spans="1:2" ht="24.95" customHeight="1" x14ac:dyDescent="0.2">
      <c r="A21" s="256" t="s">
        <v>492</v>
      </c>
      <c r="B21" s="259">
        <f>Önk.bev.!F33+Önk.bev.!F34</f>
        <v>1470000</v>
      </c>
    </row>
    <row r="22" spans="1:2" ht="24.95" customHeight="1" x14ac:dyDescent="0.2">
      <c r="A22" s="256" t="s">
        <v>319</v>
      </c>
      <c r="B22" s="259">
        <f>Művh.bev.!F21</f>
        <v>1203000</v>
      </c>
    </row>
    <row r="23" spans="1:2" ht="24.95" customHeight="1" x14ac:dyDescent="0.2">
      <c r="A23" s="256" t="s">
        <v>493</v>
      </c>
      <c r="B23" s="259">
        <f>Hiv.bev.!F19+Hiv.bev.!F20</f>
        <v>10310</v>
      </c>
    </row>
    <row r="24" spans="1:2" ht="24.95" customHeight="1" thickBot="1" x14ac:dyDescent="0.25">
      <c r="A24" s="257" t="s">
        <v>494</v>
      </c>
      <c r="B24" s="260">
        <f>Ovibev.!F22</f>
        <v>1888000</v>
      </c>
    </row>
    <row r="25" spans="1:2" ht="24.95" customHeight="1" thickBot="1" x14ac:dyDescent="0.25">
      <c r="A25" s="254" t="s">
        <v>164</v>
      </c>
      <c r="B25" s="359">
        <f>SUM(B14:B24)</f>
        <v>27551407</v>
      </c>
    </row>
    <row r="26" spans="1:2" ht="24.95" customHeight="1" x14ac:dyDescent="0.2">
      <c r="A26" s="255" t="s">
        <v>497</v>
      </c>
      <c r="B26" s="258">
        <f>Önk.bev.!F36</f>
        <v>3826000</v>
      </c>
    </row>
    <row r="27" spans="1:2" ht="24.95" customHeight="1" x14ac:dyDescent="0.2">
      <c r="A27" s="558" t="s">
        <v>590</v>
      </c>
      <c r="B27" s="559">
        <f>Önk.bev.!F20</f>
        <v>5500022</v>
      </c>
    </row>
    <row r="28" spans="1:2" ht="24.95" customHeight="1" thickBot="1" x14ac:dyDescent="0.25">
      <c r="A28" s="253" t="s">
        <v>498</v>
      </c>
      <c r="B28" s="261">
        <f>Önk.bev.!F38+Önk.bev.!F39</f>
        <v>465976</v>
      </c>
    </row>
    <row r="29" spans="1:2" ht="24.95" customHeight="1" thickBot="1" x14ac:dyDescent="0.25">
      <c r="A29" s="265" t="s">
        <v>4</v>
      </c>
      <c r="B29" s="359">
        <f>SUM(B26:B28)</f>
        <v>9791998</v>
      </c>
    </row>
    <row r="30" spans="1:2" ht="24.95" customHeight="1" thickBot="1" x14ac:dyDescent="0.3">
      <c r="A30" s="266" t="s">
        <v>82</v>
      </c>
      <c r="B30" s="262">
        <f>+B8+B13+B25+B29</f>
        <v>154124358</v>
      </c>
    </row>
    <row r="31" spans="1:2" ht="24.95" customHeight="1" x14ac:dyDescent="0.2"/>
  </sheetData>
  <sheetProtection algorithmName="SHA-512" hashValue="ij7EOVTAwVFamtL77tnkUeKVS1YgHJObnxLpYgLaaJbGpl3QDGXHgY4/BtxSy8Mn6WNxRalumdKLV3AxqbQE9w==" saltValue="30c2iyCt6EVOXUGtw/yi1w==" spinCount="100000" sheet="1" objects="1" scenarios="1"/>
  <mergeCells count="4">
    <mergeCell ref="A2:B2"/>
    <mergeCell ref="A4:B4"/>
    <mergeCell ref="A1:B1"/>
    <mergeCell ref="A3:B3"/>
  </mergeCells>
  <phoneticPr fontId="0" type="noConversion"/>
  <pageMargins left="0.98425196850393704" right="0.59055118110236227" top="0.59055118110236227" bottom="0.59055118110236227" header="0.51181102362204722" footer="0.51181102362204722"/>
  <pageSetup paperSize="9" fitToWidth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12"/>
  <sheetViews>
    <sheetView view="pageBreakPreview" zoomScaleNormal="100" zoomScaleSheetLayoutView="100" workbookViewId="0">
      <selection activeCell="F18" sqref="F18"/>
    </sheetView>
  </sheetViews>
  <sheetFormatPr defaultRowHeight="12.75" x14ac:dyDescent="0.2"/>
  <cols>
    <col min="1" max="1" width="76" customWidth="1"/>
    <col min="2" max="2" width="14.85546875" customWidth="1"/>
    <col min="4" max="4" width="24.85546875" customWidth="1"/>
  </cols>
  <sheetData>
    <row r="1" spans="1:6" ht="18.75" customHeight="1" x14ac:dyDescent="0.2">
      <c r="A1" s="991" t="s">
        <v>679</v>
      </c>
      <c r="B1" s="991"/>
      <c r="C1" s="5"/>
      <c r="D1" s="991"/>
      <c r="E1" s="991"/>
      <c r="F1" s="991"/>
    </row>
    <row r="2" spans="1:6" ht="15.75" x14ac:dyDescent="0.25">
      <c r="A2" s="992" t="s">
        <v>237</v>
      </c>
      <c r="B2" s="992"/>
      <c r="C2" s="51"/>
      <c r="D2" s="992"/>
      <c r="E2" s="992"/>
      <c r="F2" s="992"/>
    </row>
    <row r="3" spans="1:6" ht="15.75" x14ac:dyDescent="0.25">
      <c r="A3" s="992" t="s">
        <v>690</v>
      </c>
      <c r="B3" s="992"/>
      <c r="C3" s="51"/>
      <c r="D3" s="633"/>
      <c r="E3" s="633"/>
      <c r="F3" s="633"/>
    </row>
    <row r="4" spans="1:6" ht="15.75" x14ac:dyDescent="0.25">
      <c r="A4" s="994" t="s">
        <v>612</v>
      </c>
      <c r="B4" s="994"/>
      <c r="C4" s="9"/>
      <c r="D4" s="993"/>
      <c r="E4" s="993"/>
      <c r="F4" s="993"/>
    </row>
    <row r="5" spans="1:6" ht="13.5" thickBot="1" x14ac:dyDescent="0.25">
      <c r="B5" s="1" t="s">
        <v>320</v>
      </c>
    </row>
    <row r="6" spans="1:6" ht="24.95" customHeight="1" x14ac:dyDescent="0.2">
      <c r="A6" s="267" t="s">
        <v>304</v>
      </c>
      <c r="B6" s="270">
        <f>Önk.bev.!F8</f>
        <v>108350376</v>
      </c>
    </row>
    <row r="7" spans="1:6" ht="24.95" customHeight="1" x14ac:dyDescent="0.2">
      <c r="A7" s="268" t="s">
        <v>305</v>
      </c>
      <c r="B7" s="271">
        <f>Önk.bev.!F9</f>
        <v>83546599</v>
      </c>
    </row>
    <row r="8" spans="1:6" ht="31.5" customHeight="1" x14ac:dyDescent="0.2">
      <c r="A8" s="268" t="s">
        <v>306</v>
      </c>
      <c r="B8" s="271">
        <f>Önk.bev.!F10</f>
        <v>61048200</v>
      </c>
    </row>
    <row r="9" spans="1:6" ht="24.95" customHeight="1" x14ac:dyDescent="0.2">
      <c r="A9" s="268" t="s">
        <v>307</v>
      </c>
      <c r="B9" s="271">
        <f>Önk.bev.!F11</f>
        <v>7891641</v>
      </c>
    </row>
    <row r="10" spans="1:6" ht="24.95" customHeight="1" x14ac:dyDescent="0.2">
      <c r="A10" s="800" t="s">
        <v>362</v>
      </c>
      <c r="B10" s="271">
        <f>Önk.bev.!F12</f>
        <v>1706880</v>
      </c>
    </row>
    <row r="11" spans="1:6" ht="16.5" thickBot="1" x14ac:dyDescent="0.25">
      <c r="A11" s="360" t="s">
        <v>678</v>
      </c>
      <c r="B11" s="271">
        <f>SUM(Önk.bev.!F13)</f>
        <v>268106</v>
      </c>
    </row>
    <row r="12" spans="1:6" ht="24.95" customHeight="1" thickBot="1" x14ac:dyDescent="0.25">
      <c r="A12" s="269" t="s">
        <v>223</v>
      </c>
      <c r="B12" s="361">
        <f>SUM(B6:B11)</f>
        <v>262811802</v>
      </c>
    </row>
  </sheetData>
  <mergeCells count="7">
    <mergeCell ref="D1:F1"/>
    <mergeCell ref="D2:F2"/>
    <mergeCell ref="D4:F4"/>
    <mergeCell ref="A4:B4"/>
    <mergeCell ref="A1:B1"/>
    <mergeCell ref="A2:B2"/>
    <mergeCell ref="A3:B3"/>
  </mergeCells>
  <phoneticPr fontId="0" type="noConversion"/>
  <pageMargins left="0.98425196850393704" right="0.59055118110236227" top="0.59055118110236227" bottom="0.59055118110236227" header="0.51181102362204722" footer="0.51181102362204722"/>
  <pageSetup paperSize="9" scale="9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10"/>
  <sheetViews>
    <sheetView view="pageBreakPreview" zoomScaleNormal="100" zoomScaleSheetLayoutView="100" workbookViewId="0">
      <selection activeCell="H39" sqref="H39"/>
    </sheetView>
  </sheetViews>
  <sheetFormatPr defaultRowHeight="12.75" x14ac:dyDescent="0.2"/>
  <cols>
    <col min="1" max="1" width="58" customWidth="1"/>
    <col min="2" max="2" width="13.5703125" customWidth="1"/>
  </cols>
  <sheetData>
    <row r="1" spans="1:2" ht="15" customHeight="1" x14ac:dyDescent="0.25">
      <c r="A1" s="996" t="s">
        <v>680</v>
      </c>
      <c r="B1" s="996"/>
    </row>
    <row r="2" spans="1:2" ht="18" customHeight="1" x14ac:dyDescent="0.25">
      <c r="A2" s="993" t="s">
        <v>237</v>
      </c>
      <c r="B2" s="993"/>
    </row>
    <row r="3" spans="1:2" ht="15.75" x14ac:dyDescent="0.25">
      <c r="A3" s="990" t="s">
        <v>690</v>
      </c>
      <c r="B3" s="990"/>
    </row>
    <row r="4" spans="1:2" ht="15.75" customHeight="1" x14ac:dyDescent="0.25">
      <c r="A4" s="995" t="s">
        <v>231</v>
      </c>
      <c r="B4" s="995"/>
    </row>
    <row r="5" spans="1:2" ht="15.75" customHeight="1" thickBot="1" x14ac:dyDescent="0.25">
      <c r="A5" s="79"/>
      <c r="B5" s="1" t="s">
        <v>320</v>
      </c>
    </row>
    <row r="6" spans="1:2" ht="30" customHeight="1" x14ac:dyDescent="0.2">
      <c r="A6" s="362" t="s">
        <v>323</v>
      </c>
      <c r="B6" s="363">
        <f>SUM(Önk.kiad.!F57)</f>
        <v>0</v>
      </c>
    </row>
    <row r="7" spans="1:2" ht="30" customHeight="1" x14ac:dyDescent="0.2">
      <c r="A7" s="364" t="s">
        <v>324</v>
      </c>
      <c r="B7" s="365">
        <f>SUM(Önk.kiad.!F53)</f>
        <v>6300000</v>
      </c>
    </row>
    <row r="8" spans="1:2" ht="30" customHeight="1" thickBot="1" x14ac:dyDescent="0.25">
      <c r="A8" s="562" t="s">
        <v>591</v>
      </c>
      <c r="B8" s="563">
        <f>SUM(Önk.kiad.!F54)</f>
        <v>5500000</v>
      </c>
    </row>
    <row r="9" spans="1:2" ht="30" customHeight="1" thickBot="1" x14ac:dyDescent="0.25">
      <c r="A9" s="366" t="s">
        <v>325</v>
      </c>
      <c r="B9" s="367">
        <f>B6+B7+B8</f>
        <v>11800000</v>
      </c>
    </row>
    <row r="10" spans="1:2" ht="14.25" x14ac:dyDescent="0.2">
      <c r="A10" s="18"/>
      <c r="B10" s="18"/>
    </row>
  </sheetData>
  <mergeCells count="4">
    <mergeCell ref="A4:B4"/>
    <mergeCell ref="A3:B3"/>
    <mergeCell ref="A2:B2"/>
    <mergeCell ref="A1:B1"/>
  </mergeCells>
  <phoneticPr fontId="0" type="noConversion"/>
  <printOptions horizontalCentered="1" verticalCentered="1"/>
  <pageMargins left="0.98425196850393704" right="0.59055118110236227" top="0.59055118110236227" bottom="0.59055118110236227" header="0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9"/>
  <sheetViews>
    <sheetView view="pageBreakPreview" zoomScale="106" zoomScaleNormal="100" zoomScaleSheetLayoutView="106" workbookViewId="0">
      <selection activeCell="J18" sqref="J18"/>
    </sheetView>
  </sheetViews>
  <sheetFormatPr defaultRowHeight="12.75" x14ac:dyDescent="0.2"/>
  <cols>
    <col min="2" max="2" width="58.42578125" customWidth="1"/>
    <col min="3" max="3" width="18.85546875" customWidth="1"/>
    <col min="7" max="7" width="11.140625" bestFit="1" customWidth="1"/>
  </cols>
  <sheetData>
    <row r="1" spans="1:4" ht="15" customHeight="1" x14ac:dyDescent="0.2">
      <c r="A1" s="936" t="s">
        <v>681</v>
      </c>
      <c r="B1" s="936"/>
      <c r="C1" s="936"/>
      <c r="D1" s="936"/>
    </row>
    <row r="2" spans="1:4" ht="15.75" x14ac:dyDescent="0.25">
      <c r="A2" s="993" t="s">
        <v>237</v>
      </c>
      <c r="B2" s="993"/>
      <c r="C2" s="993"/>
      <c r="D2" s="993"/>
    </row>
    <row r="3" spans="1:4" ht="15.75" x14ac:dyDescent="0.25">
      <c r="A3" s="990" t="s">
        <v>690</v>
      </c>
      <c r="B3" s="990"/>
      <c r="C3" s="990"/>
      <c r="D3" s="990"/>
    </row>
    <row r="4" spans="1:4" ht="15.75" x14ac:dyDescent="0.25">
      <c r="A4" s="990" t="s">
        <v>613</v>
      </c>
      <c r="B4" s="990"/>
      <c r="C4" s="990"/>
      <c r="D4" s="990"/>
    </row>
    <row r="5" spans="1:4" ht="16.5" customHeight="1" thickBot="1" x14ac:dyDescent="0.25">
      <c r="C5" s="272" t="s">
        <v>491</v>
      </c>
    </row>
    <row r="6" spans="1:4" ht="24.95" customHeight="1" thickBot="1" x14ac:dyDescent="0.3">
      <c r="B6" s="280" t="s">
        <v>215</v>
      </c>
      <c r="C6" s="801" t="s">
        <v>320</v>
      </c>
    </row>
    <row r="7" spans="1:4" ht="24.95" customHeight="1" x14ac:dyDescent="0.25">
      <c r="B7" s="283" t="s">
        <v>499</v>
      </c>
      <c r="C7" s="281">
        <f>SUM(Önk.kiad.!F65)</f>
        <v>1370000</v>
      </c>
    </row>
    <row r="8" spans="1:4" ht="24.95" customHeight="1" x14ac:dyDescent="0.25">
      <c r="B8" s="284" t="s">
        <v>500</v>
      </c>
      <c r="C8" s="276">
        <f>SUM(Önk.kiad.!F67)</f>
        <v>713327</v>
      </c>
    </row>
    <row r="9" spans="1:4" ht="24.95" customHeight="1" x14ac:dyDescent="0.25">
      <c r="B9" s="284" t="s">
        <v>482</v>
      </c>
      <c r="C9" s="276">
        <f>SUM(Önk.kiad.!F68)</f>
        <v>7261099</v>
      </c>
    </row>
    <row r="10" spans="1:4" ht="24.95" customHeight="1" x14ac:dyDescent="0.25">
      <c r="B10" s="284" t="s">
        <v>502</v>
      </c>
      <c r="C10" s="285">
        <f>SUM(Ovikiad.!F34)</f>
        <v>2913465</v>
      </c>
    </row>
    <row r="11" spans="1:4" ht="24.95" customHeight="1" x14ac:dyDescent="0.25">
      <c r="B11" s="624" t="s">
        <v>654</v>
      </c>
      <c r="C11" s="625">
        <f>SUM(Művh.kiad.!F33)</f>
        <v>200000</v>
      </c>
    </row>
    <row r="12" spans="1:4" ht="24.95" customHeight="1" thickBot="1" x14ac:dyDescent="0.3">
      <c r="B12" s="274" t="s">
        <v>501</v>
      </c>
      <c r="C12" s="286">
        <f>SUM(Ovikiad.!F35+Művh.kiad.!F34+Hiv.kiad.!F37+Önk.kiad.!F69)</f>
        <v>3333336</v>
      </c>
    </row>
    <row r="13" spans="1:4" ht="24.95" customHeight="1" thickBot="1" x14ac:dyDescent="0.3">
      <c r="B13" s="279" t="s">
        <v>216</v>
      </c>
      <c r="C13" s="282">
        <f>SUM(C7:C12)</f>
        <v>15791227</v>
      </c>
    </row>
    <row r="14" spans="1:4" ht="24.95" customHeight="1" thickBot="1" x14ac:dyDescent="0.3">
      <c r="B14" s="280" t="s">
        <v>217</v>
      </c>
      <c r="C14" s="282" t="s">
        <v>320</v>
      </c>
    </row>
    <row r="15" spans="1:4" ht="24.95" customHeight="1" x14ac:dyDescent="0.25">
      <c r="B15" s="273" t="s">
        <v>682</v>
      </c>
      <c r="C15" s="276">
        <f>SUM(Önk.kiad.!F70)</f>
        <v>139341027</v>
      </c>
    </row>
    <row r="16" spans="1:4" ht="24.95" customHeight="1" x14ac:dyDescent="0.25">
      <c r="B16" s="273" t="s">
        <v>326</v>
      </c>
      <c r="C16" s="276">
        <f>SUM(Önk.kiad.!F71)</f>
        <v>7000000</v>
      </c>
    </row>
    <row r="17" spans="2:3" ht="24.95" customHeight="1" thickBot="1" x14ac:dyDescent="0.3">
      <c r="B17" s="287" t="s">
        <v>503</v>
      </c>
      <c r="C17" s="277">
        <f>SUM(Önk.kiad.!F72)</f>
        <v>29233543</v>
      </c>
    </row>
    <row r="18" spans="2:3" ht="24.95" customHeight="1" thickBot="1" x14ac:dyDescent="0.3">
      <c r="B18" s="275" t="s">
        <v>261</v>
      </c>
      <c r="C18" s="278">
        <f>SUM(C15:C17)</f>
        <v>175574570</v>
      </c>
    </row>
    <row r="19" spans="2:3" ht="24.95" customHeight="1" thickBot="1" x14ac:dyDescent="0.3">
      <c r="B19" s="288" t="s">
        <v>298</v>
      </c>
      <c r="C19" s="278">
        <f>C13+C18</f>
        <v>191365797</v>
      </c>
    </row>
  </sheetData>
  <mergeCells count="4">
    <mergeCell ref="A1:D1"/>
    <mergeCell ref="A4:D4"/>
    <mergeCell ref="A2:D2"/>
    <mergeCell ref="A3:D3"/>
  </mergeCells>
  <phoneticPr fontId="11" type="noConversion"/>
  <pageMargins left="0.98425196850393704" right="0.59055118110236227" top="0.59055118110236227" bottom="0.59055118110236227" header="0.51181102362204722" footer="0.51181102362204722"/>
  <pageSetup paperSize="9" scale="88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0"/>
  <sheetViews>
    <sheetView workbookViewId="0">
      <selection activeCell="B11" sqref="B11"/>
    </sheetView>
  </sheetViews>
  <sheetFormatPr defaultRowHeight="12.75" x14ac:dyDescent="0.2"/>
  <cols>
    <col min="2" max="2" width="45.7109375" customWidth="1"/>
    <col min="3" max="3" width="12.7109375" customWidth="1"/>
  </cols>
  <sheetData>
    <row r="1" spans="1:7" ht="15" customHeight="1" x14ac:dyDescent="0.2">
      <c r="A1" s="936" t="s">
        <v>683</v>
      </c>
      <c r="B1" s="936"/>
      <c r="C1" s="936"/>
      <c r="D1" s="936"/>
      <c r="E1" s="8"/>
      <c r="F1" s="8"/>
      <c r="G1" s="8"/>
    </row>
    <row r="2" spans="1:7" ht="15.75" x14ac:dyDescent="0.25">
      <c r="A2" s="993" t="s">
        <v>237</v>
      </c>
      <c r="B2" s="993"/>
      <c r="C2" s="993"/>
      <c r="D2" s="993"/>
      <c r="E2" s="9"/>
      <c r="F2" s="9"/>
      <c r="G2" s="9"/>
    </row>
    <row r="3" spans="1:7" ht="15.75" x14ac:dyDescent="0.25">
      <c r="A3" s="990" t="s">
        <v>690</v>
      </c>
      <c r="B3" s="990"/>
      <c r="C3" s="990"/>
      <c r="D3" s="990"/>
      <c r="E3" s="10"/>
      <c r="F3" s="10"/>
      <c r="G3" s="10"/>
    </row>
    <row r="4" spans="1:7" ht="15.75" x14ac:dyDescent="0.25">
      <c r="A4" s="997" t="s">
        <v>614</v>
      </c>
      <c r="B4" s="997"/>
      <c r="C4" s="997"/>
      <c r="D4" s="997"/>
      <c r="E4" s="11"/>
      <c r="F4" s="11"/>
      <c r="G4" s="11"/>
    </row>
    <row r="5" spans="1:7" ht="27" customHeight="1" thickBot="1" x14ac:dyDescent="0.3">
      <c r="A5" s="810"/>
      <c r="B5" s="810"/>
      <c r="C5" s="810"/>
      <c r="D5" s="810"/>
      <c r="E5" s="11"/>
      <c r="F5" s="11"/>
      <c r="G5" s="11"/>
    </row>
    <row r="6" spans="1:7" ht="15" x14ac:dyDescent="0.25">
      <c r="B6" s="15" t="s">
        <v>6</v>
      </c>
      <c r="C6" s="12">
        <f>SUM(Önk.kiad.!F78)/1000</f>
        <v>46963.413</v>
      </c>
    </row>
    <row r="7" spans="1:7" ht="15" x14ac:dyDescent="0.25">
      <c r="B7" s="13" t="s">
        <v>218</v>
      </c>
      <c r="C7" s="14"/>
    </row>
    <row r="8" spans="1:7" ht="15" x14ac:dyDescent="0.25">
      <c r="B8" s="7" t="s">
        <v>303</v>
      </c>
      <c r="C8" s="71">
        <f>SUM(Önk.kiad.!F79/1000)</f>
        <v>0</v>
      </c>
    </row>
    <row r="9" spans="1:7" ht="15.75" thickBot="1" x14ac:dyDescent="0.3">
      <c r="B9" s="13" t="s">
        <v>257</v>
      </c>
      <c r="C9" s="16">
        <f>SUM(C8:C8)</f>
        <v>0</v>
      </c>
    </row>
    <row r="10" spans="1:7" ht="15.75" thickBot="1" x14ac:dyDescent="0.3">
      <c r="B10" s="6" t="s">
        <v>84</v>
      </c>
      <c r="C10" s="17">
        <f>C6+C9</f>
        <v>46963.413</v>
      </c>
    </row>
  </sheetData>
  <mergeCells count="4">
    <mergeCell ref="A1:D1"/>
    <mergeCell ref="A2:D2"/>
    <mergeCell ref="A3:D3"/>
    <mergeCell ref="A4:D4"/>
  </mergeCells>
  <phoneticPr fontId="11" type="noConversion"/>
  <pageMargins left="0.98425196850393704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62"/>
  <sheetViews>
    <sheetView zoomScaleNormal="100" workbookViewId="0">
      <selection activeCell="A5" sqref="A5:XFD5"/>
    </sheetView>
  </sheetViews>
  <sheetFormatPr defaultRowHeight="12.75" x14ac:dyDescent="0.2"/>
  <cols>
    <col min="1" max="1" width="6.7109375" customWidth="1"/>
    <col min="2" max="2" width="45.140625" customWidth="1"/>
    <col min="3" max="5" width="10.7109375" customWidth="1"/>
  </cols>
  <sheetData>
    <row r="1" spans="1:5" ht="15" customHeight="1" x14ac:dyDescent="0.2">
      <c r="A1" s="936" t="s">
        <v>684</v>
      </c>
      <c r="B1" s="936"/>
      <c r="C1" s="936"/>
      <c r="D1" s="936"/>
      <c r="E1" s="936"/>
    </row>
    <row r="2" spans="1:5" ht="15.75" x14ac:dyDescent="0.25">
      <c r="A2" s="993" t="s">
        <v>237</v>
      </c>
      <c r="B2" s="993"/>
      <c r="C2" s="993"/>
      <c r="D2" s="993"/>
      <c r="E2" s="993"/>
    </row>
    <row r="3" spans="1:5" ht="15.75" x14ac:dyDescent="0.25">
      <c r="A3" s="990" t="s">
        <v>690</v>
      </c>
      <c r="B3" s="990"/>
      <c r="C3" s="990"/>
      <c r="D3" s="990"/>
      <c r="E3" s="990"/>
    </row>
    <row r="4" spans="1:5" ht="14.25" x14ac:dyDescent="0.2">
      <c r="A4" s="1002" t="s">
        <v>652</v>
      </c>
      <c r="B4" s="1002"/>
      <c r="C4" s="1002"/>
      <c r="D4" s="1002"/>
      <c r="E4" s="1002"/>
    </row>
    <row r="5" spans="1:5" ht="31.5" customHeight="1" thickBot="1" x14ac:dyDescent="0.25">
      <c r="A5" s="811"/>
      <c r="B5" s="811"/>
      <c r="C5" s="811"/>
      <c r="D5" s="811"/>
      <c r="E5" s="811"/>
    </row>
    <row r="6" spans="1:5" ht="14.25" x14ac:dyDescent="0.2">
      <c r="A6" s="1001" t="s">
        <v>85</v>
      </c>
      <c r="B6" s="1001"/>
      <c r="C6" s="1001"/>
      <c r="D6" s="1001"/>
      <c r="E6" s="1001"/>
    </row>
    <row r="7" spans="1:5" ht="15.75" thickBot="1" x14ac:dyDescent="0.3">
      <c r="A7" s="304" t="s">
        <v>86</v>
      </c>
      <c r="B7" s="304" t="s">
        <v>8</v>
      </c>
      <c r="C7" s="304">
        <v>2023</v>
      </c>
      <c r="D7" s="304">
        <v>2024</v>
      </c>
      <c r="E7" s="304">
        <v>2025</v>
      </c>
    </row>
    <row r="8" spans="1:5" ht="15" customHeight="1" x14ac:dyDescent="0.25">
      <c r="A8" s="19" t="s">
        <v>87</v>
      </c>
      <c r="B8" s="305" t="s">
        <v>164</v>
      </c>
      <c r="C8" s="21">
        <f>'2. sz.melléklet'!B11</f>
        <v>27551.407000000003</v>
      </c>
      <c r="D8" s="21">
        <v>20000</v>
      </c>
      <c r="E8" s="21">
        <v>23000</v>
      </c>
    </row>
    <row r="9" spans="1:5" ht="15" customHeight="1" x14ac:dyDescent="0.25">
      <c r="A9" s="292" t="s">
        <v>88</v>
      </c>
      <c r="B9" s="305" t="s">
        <v>299</v>
      </c>
      <c r="C9" s="294">
        <f>'2. sz.melléklet'!B10</f>
        <v>89620</v>
      </c>
      <c r="D9" s="294">
        <v>80000</v>
      </c>
      <c r="E9" s="294">
        <v>90000</v>
      </c>
    </row>
    <row r="10" spans="1:5" ht="15" customHeight="1" x14ac:dyDescent="0.25">
      <c r="A10" s="292" t="s">
        <v>37</v>
      </c>
      <c r="B10" s="72" t="s">
        <v>300</v>
      </c>
      <c r="C10" s="294">
        <f>'2. sz.melléklet'!B8</f>
        <v>262811.80200000003</v>
      </c>
      <c r="D10" s="294">
        <v>250000</v>
      </c>
      <c r="E10" s="294">
        <v>260000</v>
      </c>
    </row>
    <row r="11" spans="1:5" ht="15.75" customHeight="1" x14ac:dyDescent="0.25">
      <c r="A11" s="292" t="s">
        <v>38</v>
      </c>
      <c r="B11" s="293" t="s">
        <v>220</v>
      </c>
      <c r="C11" s="294">
        <f>'2. sz.melléklet'!B9</f>
        <v>27160.953000000001</v>
      </c>
      <c r="D11" s="294">
        <v>10000</v>
      </c>
      <c r="E11" s="294">
        <v>10000</v>
      </c>
    </row>
    <row r="12" spans="1:5" ht="15" customHeight="1" x14ac:dyDescent="0.25">
      <c r="A12" s="292" t="s">
        <v>89</v>
      </c>
      <c r="B12" s="293" t="s">
        <v>301</v>
      </c>
      <c r="C12" s="294">
        <f>'2. sz.melléklet'!B13</f>
        <v>230127.54</v>
      </c>
      <c r="D12" s="294">
        <v>225000</v>
      </c>
      <c r="E12" s="294">
        <v>230000</v>
      </c>
    </row>
    <row r="13" spans="1:5" ht="15" customHeight="1" x14ac:dyDescent="0.25">
      <c r="A13" s="292" t="s">
        <v>90</v>
      </c>
      <c r="B13" s="293" t="s">
        <v>91</v>
      </c>
      <c r="C13" s="294"/>
      <c r="D13" s="294"/>
      <c r="E13" s="294"/>
    </row>
    <row r="14" spans="1:5" ht="15" customHeight="1" x14ac:dyDescent="0.25">
      <c r="A14" s="292" t="s">
        <v>41</v>
      </c>
      <c r="B14" s="293" t="s">
        <v>260</v>
      </c>
      <c r="C14" s="294">
        <f>'2. sz.melléklet'!B12</f>
        <v>0</v>
      </c>
      <c r="D14" s="294">
        <v>5000</v>
      </c>
      <c r="E14" s="294">
        <v>5000</v>
      </c>
    </row>
    <row r="15" spans="1:5" ht="15" customHeight="1" x14ac:dyDescent="0.25">
      <c r="A15" s="292" t="s">
        <v>92</v>
      </c>
      <c r="B15" s="293" t="s">
        <v>93</v>
      </c>
      <c r="C15" s="294"/>
      <c r="D15" s="294"/>
      <c r="E15" s="294"/>
    </row>
    <row r="16" spans="1:5" ht="15" customHeight="1" x14ac:dyDescent="0.25">
      <c r="A16" s="292" t="s">
        <v>43</v>
      </c>
      <c r="B16" s="293" t="s">
        <v>94</v>
      </c>
      <c r="C16" s="294"/>
      <c r="D16" s="294"/>
      <c r="E16" s="294"/>
    </row>
    <row r="17" spans="1:5" ht="15" customHeight="1" thickBot="1" x14ac:dyDescent="0.3">
      <c r="A17" s="292" t="s">
        <v>95</v>
      </c>
      <c r="B17" s="306" t="s">
        <v>96</v>
      </c>
      <c r="C17" s="2"/>
      <c r="D17" s="307"/>
      <c r="E17" s="307"/>
    </row>
    <row r="18" spans="1:5" ht="15" customHeight="1" thickBot="1" x14ac:dyDescent="0.3">
      <c r="A18" s="308" t="s">
        <v>45</v>
      </c>
      <c r="B18" s="298" t="s">
        <v>97</v>
      </c>
      <c r="C18" s="299">
        <f>SUM(C8:C17)</f>
        <v>637271.70200000005</v>
      </c>
      <c r="D18" s="299">
        <f t="shared" ref="D18:E18" si="0">SUM(D8:D17)</f>
        <v>590000</v>
      </c>
      <c r="E18" s="299">
        <f t="shared" si="0"/>
        <v>618000</v>
      </c>
    </row>
    <row r="19" spans="1:5" ht="15" customHeight="1" x14ac:dyDescent="0.25">
      <c r="A19" s="292" t="s">
        <v>98</v>
      </c>
      <c r="B19" s="20" t="s">
        <v>3</v>
      </c>
      <c r="C19" s="21">
        <f>'2. sz.melléklet'!F8</f>
        <v>247233.91699999999</v>
      </c>
      <c r="D19" s="21">
        <v>233000</v>
      </c>
      <c r="E19" s="21">
        <v>235000</v>
      </c>
    </row>
    <row r="20" spans="1:5" ht="15" customHeight="1" x14ac:dyDescent="0.25">
      <c r="A20" s="292" t="s">
        <v>47</v>
      </c>
      <c r="B20" s="293" t="s">
        <v>99</v>
      </c>
      <c r="C20" s="294">
        <f>'2. sz.melléklet'!F9</f>
        <v>33447.548999999999</v>
      </c>
      <c r="D20" s="294">
        <v>32000</v>
      </c>
      <c r="E20" s="294">
        <v>33000</v>
      </c>
    </row>
    <row r="21" spans="1:5" ht="15" customHeight="1" x14ac:dyDescent="0.25">
      <c r="A21" s="292" t="s">
        <v>100</v>
      </c>
      <c r="B21" s="293" t="s">
        <v>101</v>
      </c>
      <c r="C21" s="294">
        <f>'2. sz.melléklet'!F10</f>
        <v>141677.375</v>
      </c>
      <c r="D21" s="294">
        <v>120000</v>
      </c>
      <c r="E21" s="294">
        <v>125000</v>
      </c>
    </row>
    <row r="22" spans="1:5" ht="15" customHeight="1" x14ac:dyDescent="0.25">
      <c r="A22" s="292" t="s">
        <v>49</v>
      </c>
      <c r="B22" s="293" t="s">
        <v>221</v>
      </c>
      <c r="C22" s="294">
        <f>'2. sz.melléklet'!F12</f>
        <v>63256.109000000004</v>
      </c>
      <c r="D22" s="294">
        <v>15000</v>
      </c>
      <c r="E22" s="294">
        <v>15000</v>
      </c>
    </row>
    <row r="23" spans="1:5" ht="15" customHeight="1" x14ac:dyDescent="0.25">
      <c r="A23" s="292" t="s">
        <v>50</v>
      </c>
      <c r="B23" s="293" t="s">
        <v>222</v>
      </c>
      <c r="C23" s="309">
        <f>'2. sz.melléklet'!F13</f>
        <v>6289.7</v>
      </c>
      <c r="D23" s="294">
        <v>7000</v>
      </c>
      <c r="E23" s="294">
        <v>5000</v>
      </c>
    </row>
    <row r="24" spans="1:5" ht="15" customHeight="1" x14ac:dyDescent="0.25">
      <c r="A24" s="292" t="s">
        <v>102</v>
      </c>
      <c r="B24" s="293" t="s">
        <v>103</v>
      </c>
      <c r="C24" s="294">
        <f>'2. sz.melléklet'!F14</f>
        <v>9750.8860000000004</v>
      </c>
      <c r="D24" s="294">
        <v>10000</v>
      </c>
      <c r="E24" s="294">
        <v>10000</v>
      </c>
    </row>
    <row r="25" spans="1:5" ht="15" customHeight="1" x14ac:dyDescent="0.25">
      <c r="A25" s="292" t="s">
        <v>52</v>
      </c>
      <c r="B25" s="293" t="s">
        <v>104</v>
      </c>
      <c r="C25" s="294">
        <f>'2. sz.melléklet'!F11</f>
        <v>11800</v>
      </c>
      <c r="D25" s="294">
        <v>12000</v>
      </c>
      <c r="E25" s="294">
        <v>12000</v>
      </c>
    </row>
    <row r="26" spans="1:5" ht="15" customHeight="1" x14ac:dyDescent="0.25">
      <c r="A26" s="292" t="s">
        <v>105</v>
      </c>
      <c r="B26" s="293" t="s">
        <v>106</v>
      </c>
      <c r="C26" s="294"/>
      <c r="D26" s="294"/>
      <c r="E26" s="294"/>
    </row>
    <row r="27" spans="1:5" ht="15" customHeight="1" x14ac:dyDescent="0.25">
      <c r="A27" s="292" t="s">
        <v>54</v>
      </c>
      <c r="B27" s="293" t="s">
        <v>185</v>
      </c>
      <c r="C27" s="294">
        <f>'2. sz.melléklet'!F15</f>
        <v>230127.54</v>
      </c>
      <c r="D27" s="294">
        <v>225000</v>
      </c>
      <c r="E27" s="294">
        <v>230000</v>
      </c>
    </row>
    <row r="28" spans="1:5" ht="15" customHeight="1" x14ac:dyDescent="0.25">
      <c r="A28" s="292" t="s">
        <v>55</v>
      </c>
      <c r="B28" s="293" t="s">
        <v>259</v>
      </c>
      <c r="C28" s="294"/>
      <c r="D28" s="294"/>
      <c r="E28" s="294"/>
    </row>
    <row r="29" spans="1:5" ht="15" customHeight="1" x14ac:dyDescent="0.25">
      <c r="A29" s="292" t="s">
        <v>107</v>
      </c>
      <c r="B29" s="293" t="s">
        <v>108</v>
      </c>
      <c r="C29" s="294"/>
      <c r="D29" s="294"/>
      <c r="E29" s="294"/>
    </row>
    <row r="30" spans="1:5" ht="15" customHeight="1" thickBot="1" x14ac:dyDescent="0.3">
      <c r="A30" s="292" t="s">
        <v>109</v>
      </c>
      <c r="B30" s="306" t="s">
        <v>83</v>
      </c>
      <c r="C30" s="307"/>
      <c r="D30" s="307"/>
      <c r="E30" s="307"/>
    </row>
    <row r="31" spans="1:5" ht="15" customHeight="1" thickBot="1" x14ac:dyDescent="0.3">
      <c r="A31" s="310" t="s">
        <v>58</v>
      </c>
      <c r="B31" s="311" t="s">
        <v>110</v>
      </c>
      <c r="C31" s="312">
        <f>SUM(C19:C30)</f>
        <v>743583.076</v>
      </c>
      <c r="D31" s="312">
        <f>SUM(D19:D30)</f>
        <v>654000</v>
      </c>
      <c r="E31" s="312">
        <f>SUM(E19:E30)</f>
        <v>665000</v>
      </c>
    </row>
    <row r="32" spans="1:5" ht="15" customHeight="1" thickBot="1" x14ac:dyDescent="0.25">
      <c r="A32" s="998" t="s">
        <v>111</v>
      </c>
      <c r="B32" s="999"/>
      <c r="C32" s="999"/>
      <c r="D32" s="999"/>
      <c r="E32" s="1000"/>
    </row>
    <row r="33" spans="1:5" ht="15" customHeight="1" thickBot="1" x14ac:dyDescent="0.3">
      <c r="A33" s="353" t="s">
        <v>86</v>
      </c>
      <c r="B33" s="353" t="s">
        <v>8</v>
      </c>
      <c r="C33" s="353">
        <v>2023</v>
      </c>
      <c r="D33" s="353">
        <v>2024</v>
      </c>
      <c r="E33" s="353">
        <v>2025</v>
      </c>
    </row>
    <row r="34" spans="1:5" ht="15" customHeight="1" x14ac:dyDescent="0.25">
      <c r="A34" s="289" t="s">
        <v>59</v>
      </c>
      <c r="B34" s="290" t="s">
        <v>112</v>
      </c>
      <c r="C34" s="291">
        <f>'2. sz.melléklet'!B18</f>
        <v>4291.9759999999997</v>
      </c>
      <c r="D34" s="291">
        <v>3000</v>
      </c>
      <c r="E34" s="291">
        <v>3000</v>
      </c>
    </row>
    <row r="35" spans="1:5" ht="15" customHeight="1" x14ac:dyDescent="0.25">
      <c r="A35" s="19" t="s">
        <v>60</v>
      </c>
      <c r="B35" s="20" t="s">
        <v>113</v>
      </c>
      <c r="C35" s="21"/>
      <c r="D35" s="21"/>
      <c r="E35" s="21"/>
    </row>
    <row r="36" spans="1:5" ht="15" customHeight="1" x14ac:dyDescent="0.25">
      <c r="A36" s="22" t="s">
        <v>61</v>
      </c>
      <c r="B36" s="23" t="s">
        <v>219</v>
      </c>
      <c r="C36" s="24">
        <f>'2. sz.melléklet'!B17</f>
        <v>5500.0219999999999</v>
      </c>
      <c r="D36" s="24">
        <v>5000</v>
      </c>
      <c r="E36" s="24">
        <v>5000</v>
      </c>
    </row>
    <row r="37" spans="1:5" ht="15" customHeight="1" x14ac:dyDescent="0.25">
      <c r="A37" s="292" t="s">
        <v>62</v>
      </c>
      <c r="B37" s="293" t="s">
        <v>114</v>
      </c>
      <c r="C37" s="294">
        <f>'2. sz.melléklet'!B19</f>
        <v>0</v>
      </c>
      <c r="D37" s="294"/>
      <c r="E37" s="294"/>
    </row>
    <row r="38" spans="1:5" ht="15" customHeight="1" x14ac:dyDescent="0.25">
      <c r="A38" s="19" t="s">
        <v>63</v>
      </c>
      <c r="B38" s="20" t="s">
        <v>115</v>
      </c>
      <c r="C38" s="21"/>
      <c r="D38" s="25"/>
      <c r="E38" s="25"/>
    </row>
    <row r="39" spans="1:5" ht="15" customHeight="1" x14ac:dyDescent="0.25">
      <c r="A39" s="292" t="s">
        <v>64</v>
      </c>
      <c r="B39" s="293" t="s">
        <v>116</v>
      </c>
      <c r="C39" s="295"/>
      <c r="D39" s="296"/>
      <c r="E39" s="296"/>
    </row>
    <row r="40" spans="1:5" ht="15" customHeight="1" x14ac:dyDescent="0.25">
      <c r="A40" s="19" t="s">
        <v>65</v>
      </c>
      <c r="B40" s="20" t="s">
        <v>117</v>
      </c>
      <c r="C40" s="21"/>
      <c r="D40" s="21"/>
      <c r="E40" s="21"/>
    </row>
    <row r="41" spans="1:5" ht="15" customHeight="1" x14ac:dyDescent="0.25">
      <c r="A41" s="19" t="s">
        <v>66</v>
      </c>
      <c r="B41" s="20" t="s">
        <v>118</v>
      </c>
      <c r="C41" s="21"/>
      <c r="D41" s="21"/>
      <c r="E41" s="21"/>
    </row>
    <row r="42" spans="1:5" ht="28.5" customHeight="1" x14ac:dyDescent="0.25">
      <c r="A42" s="19" t="s">
        <v>67</v>
      </c>
      <c r="B42" s="20" t="s">
        <v>119</v>
      </c>
      <c r="C42" s="21">
        <f>'2. sz.melléklet'!B24</f>
        <v>0</v>
      </c>
      <c r="D42" s="21"/>
      <c r="E42" s="21"/>
    </row>
    <row r="43" spans="1:5" ht="15" customHeight="1" x14ac:dyDescent="0.25">
      <c r="A43" s="19" t="s">
        <v>68</v>
      </c>
      <c r="B43" s="20" t="s">
        <v>120</v>
      </c>
      <c r="C43" s="21"/>
      <c r="D43" s="21"/>
      <c r="E43" s="21"/>
    </row>
    <row r="44" spans="1:5" ht="15" customHeight="1" x14ac:dyDescent="0.25">
      <c r="A44" s="19" t="s">
        <v>69</v>
      </c>
      <c r="B44" s="20" t="s">
        <v>121</v>
      </c>
      <c r="C44" s="21"/>
      <c r="D44" s="21"/>
      <c r="E44" s="21"/>
    </row>
    <row r="45" spans="1:5" ht="15" customHeight="1" thickBot="1" x14ac:dyDescent="0.3">
      <c r="A45" s="22" t="s">
        <v>70</v>
      </c>
      <c r="B45" s="23" t="s">
        <v>122</v>
      </c>
      <c r="C45" s="297">
        <f>('2. sz.melléklet'!B20+'2. sz.melléklet'!B21+'2. sz.melléklet'!B22+'2. sz.melléklet'!B23)-C17</f>
        <v>336557.022</v>
      </c>
      <c r="D45" s="24">
        <v>104000</v>
      </c>
      <c r="E45" s="24">
        <v>103000</v>
      </c>
    </row>
    <row r="46" spans="1:5" ht="15" customHeight="1" thickBot="1" x14ac:dyDescent="0.3">
      <c r="A46" s="354" t="s">
        <v>71</v>
      </c>
      <c r="B46" s="355" t="s">
        <v>123</v>
      </c>
      <c r="C46" s="356">
        <f>SUM(C34:C45)</f>
        <v>346349.02</v>
      </c>
      <c r="D46" s="356">
        <f>SUM(D34:D45)</f>
        <v>112000</v>
      </c>
      <c r="E46" s="356">
        <f>SUM(E34:E45)</f>
        <v>111000</v>
      </c>
    </row>
    <row r="47" spans="1:5" ht="15" customHeight="1" x14ac:dyDescent="0.25">
      <c r="A47" s="19" t="s">
        <v>72</v>
      </c>
      <c r="B47" s="20" t="s">
        <v>124</v>
      </c>
      <c r="C47" s="21">
        <f>'2. sz.melléklet'!F18</f>
        <v>15791.227000000001</v>
      </c>
      <c r="D47" s="21">
        <v>9000</v>
      </c>
      <c r="E47" s="21">
        <v>14000</v>
      </c>
    </row>
    <row r="48" spans="1:5" ht="15" customHeight="1" x14ac:dyDescent="0.25">
      <c r="A48" s="19" t="s">
        <v>73</v>
      </c>
      <c r="B48" s="20" t="s">
        <v>125</v>
      </c>
      <c r="C48" s="21">
        <f>'2. sz.melléklet'!F19</f>
        <v>175574.57</v>
      </c>
      <c r="D48" s="21">
        <v>9000</v>
      </c>
      <c r="E48" s="21">
        <v>10000</v>
      </c>
    </row>
    <row r="49" spans="1:9" ht="15" customHeight="1" x14ac:dyDescent="0.25">
      <c r="A49" s="19" t="s">
        <v>74</v>
      </c>
      <c r="B49" s="20" t="s">
        <v>126</v>
      </c>
      <c r="C49" s="21"/>
      <c r="D49" s="21"/>
      <c r="E49" s="21"/>
    </row>
    <row r="50" spans="1:9" ht="15" customHeight="1" x14ac:dyDescent="0.25">
      <c r="A50" s="19" t="s">
        <v>75</v>
      </c>
      <c r="B50" s="20" t="s">
        <v>127</v>
      </c>
      <c r="C50" s="21"/>
      <c r="D50" s="21"/>
      <c r="E50" s="21"/>
    </row>
    <row r="51" spans="1:9" ht="15" customHeight="1" x14ac:dyDescent="0.25">
      <c r="A51" s="19" t="s">
        <v>76</v>
      </c>
      <c r="B51" s="20" t="s">
        <v>128</v>
      </c>
      <c r="C51" s="21"/>
      <c r="D51" s="21"/>
      <c r="E51" s="21"/>
    </row>
    <row r="52" spans="1:9" ht="15" customHeight="1" x14ac:dyDescent="0.25">
      <c r="A52" s="19" t="s">
        <v>77</v>
      </c>
      <c r="B52" s="20" t="s">
        <v>129</v>
      </c>
      <c r="C52" s="21"/>
      <c r="D52" s="21"/>
      <c r="E52" s="21"/>
    </row>
    <row r="53" spans="1:9" ht="15" customHeight="1" x14ac:dyDescent="0.25">
      <c r="A53" s="19" t="s">
        <v>78</v>
      </c>
      <c r="B53" s="20" t="s">
        <v>130</v>
      </c>
      <c r="C53" s="21">
        <f>'2. sz.melléklet'!F20</f>
        <v>1706.0360000000001</v>
      </c>
      <c r="D53" s="21"/>
      <c r="E53" s="21"/>
    </row>
    <row r="54" spans="1:9" ht="15" customHeight="1" x14ac:dyDescent="0.25">
      <c r="A54" s="19" t="s">
        <v>79</v>
      </c>
      <c r="B54" s="20" t="s">
        <v>131</v>
      </c>
      <c r="C54" s="21"/>
      <c r="D54" s="21"/>
      <c r="E54" s="21"/>
    </row>
    <row r="55" spans="1:9" ht="15" customHeight="1" x14ac:dyDescent="0.25">
      <c r="A55" s="19" t="s">
        <v>80</v>
      </c>
      <c r="B55" s="20" t="s">
        <v>132</v>
      </c>
      <c r="C55" s="21"/>
      <c r="D55" s="21"/>
      <c r="E55" s="21"/>
    </row>
    <row r="56" spans="1:9" ht="15" customHeight="1" x14ac:dyDescent="0.25">
      <c r="A56" s="19" t="s">
        <v>81</v>
      </c>
      <c r="B56" s="20" t="s">
        <v>133</v>
      </c>
      <c r="C56" s="21"/>
      <c r="D56" s="21"/>
      <c r="E56" s="21"/>
    </row>
    <row r="57" spans="1:9" ht="15" customHeight="1" thickBot="1" x14ac:dyDescent="0.3">
      <c r="A57" s="22" t="s">
        <v>134</v>
      </c>
      <c r="B57" s="23" t="s">
        <v>83</v>
      </c>
      <c r="C57" s="24">
        <f>'2. sz.melléklet'!F21</f>
        <v>46965.813000000002</v>
      </c>
      <c r="D57" s="24">
        <v>30000</v>
      </c>
      <c r="E57" s="24">
        <v>40000</v>
      </c>
    </row>
    <row r="58" spans="1:9" ht="15" customHeight="1" thickBot="1" x14ac:dyDescent="0.3">
      <c r="A58" s="354" t="s">
        <v>135</v>
      </c>
      <c r="B58" s="300" t="s">
        <v>136</v>
      </c>
      <c r="C58" s="356">
        <f>SUM(C47:C57)</f>
        <v>240037.64600000001</v>
      </c>
      <c r="D58" s="356">
        <f>SUM(D47:D57)</f>
        <v>48000</v>
      </c>
      <c r="E58" s="356">
        <f>SUM(E47:E57)</f>
        <v>64000</v>
      </c>
    </row>
    <row r="59" spans="1:9" ht="15" customHeight="1" thickBot="1" x14ac:dyDescent="0.25">
      <c r="A59" s="357" t="s">
        <v>137</v>
      </c>
      <c r="B59" s="301" t="s">
        <v>138</v>
      </c>
      <c r="C59" s="356">
        <f>C18+C46</f>
        <v>983620.72200000007</v>
      </c>
      <c r="D59" s="356">
        <f>D18+D46</f>
        <v>702000</v>
      </c>
      <c r="E59" s="356">
        <f>E18+E46</f>
        <v>729000</v>
      </c>
      <c r="H59" s="4"/>
      <c r="I59" s="4"/>
    </row>
    <row r="60" spans="1:9" ht="15" customHeight="1" thickBot="1" x14ac:dyDescent="0.25">
      <c r="A60" s="48" t="s">
        <v>139</v>
      </c>
      <c r="B60" s="302" t="s">
        <v>140</v>
      </c>
      <c r="C60" s="47">
        <f>C31+C58</f>
        <v>983620.72200000007</v>
      </c>
      <c r="D60" s="47">
        <f>D31+D58</f>
        <v>702000</v>
      </c>
      <c r="E60" s="47">
        <f>E31+E58</f>
        <v>729000</v>
      </c>
    </row>
    <row r="61" spans="1:9" ht="15.75" thickBot="1" x14ac:dyDescent="0.3">
      <c r="A61" s="357" t="s">
        <v>190</v>
      </c>
      <c r="B61" s="303" t="s">
        <v>189</v>
      </c>
      <c r="C61" s="358">
        <f>'2. sz.melléklet'!B26</f>
        <v>-230127.54</v>
      </c>
      <c r="D61" s="358">
        <v>-225000</v>
      </c>
      <c r="E61" s="358">
        <v>-230000</v>
      </c>
    </row>
    <row r="62" spans="1:9" ht="15" thickBot="1" x14ac:dyDescent="0.25">
      <c r="A62" s="49" t="s">
        <v>191</v>
      </c>
      <c r="B62" s="46" t="s">
        <v>186</v>
      </c>
      <c r="C62" s="52">
        <f>SUM(C60:C61)</f>
        <v>753493.18200000003</v>
      </c>
      <c r="D62" s="52">
        <f t="shared" ref="D62:E62" si="1">SUM(D60:D61)</f>
        <v>477000</v>
      </c>
      <c r="E62" s="52">
        <f t="shared" si="1"/>
        <v>499000</v>
      </c>
    </row>
  </sheetData>
  <mergeCells count="6">
    <mergeCell ref="A32:E32"/>
    <mergeCell ref="A1:E1"/>
    <mergeCell ref="A2:E2"/>
    <mergeCell ref="A3:E3"/>
    <mergeCell ref="A6:E6"/>
    <mergeCell ref="A4:E4"/>
  </mergeCells>
  <phoneticPr fontId="11" type="noConversion"/>
  <pageMargins left="0.98425196850393704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R39"/>
  <sheetViews>
    <sheetView view="pageBreakPreview" topLeftCell="A2" zoomScaleNormal="100" zoomScaleSheetLayoutView="100" workbookViewId="0">
      <selection activeCell="A6" sqref="A6:XFD6"/>
    </sheetView>
  </sheetViews>
  <sheetFormatPr defaultRowHeight="12.75" x14ac:dyDescent="0.2"/>
  <cols>
    <col min="1" max="1" width="36.42578125" customWidth="1"/>
    <col min="2" max="14" width="11.140625" customWidth="1"/>
  </cols>
  <sheetData>
    <row r="1" spans="1:18" ht="15" customHeight="1" x14ac:dyDescent="0.2">
      <c r="A1" s="936" t="s">
        <v>685</v>
      </c>
      <c r="B1" s="936"/>
      <c r="C1" s="936"/>
      <c r="D1" s="936"/>
      <c r="E1" s="936"/>
      <c r="F1" s="936"/>
      <c r="G1" s="936"/>
      <c r="H1" s="936"/>
      <c r="I1" s="936"/>
      <c r="J1" s="936"/>
      <c r="K1" s="936"/>
      <c r="L1" s="936"/>
      <c r="M1" s="936"/>
      <c r="N1" s="936"/>
    </row>
    <row r="2" spans="1:18" ht="15.75" x14ac:dyDescent="0.25">
      <c r="A2" s="993" t="s">
        <v>237</v>
      </c>
      <c r="B2" s="993"/>
      <c r="C2" s="993"/>
      <c r="D2" s="993"/>
      <c r="E2" s="993"/>
      <c r="F2" s="993"/>
      <c r="G2" s="993"/>
      <c r="H2" s="993"/>
      <c r="I2" s="993"/>
      <c r="J2" s="993"/>
      <c r="K2" s="993"/>
      <c r="L2" s="993"/>
      <c r="M2" s="993"/>
      <c r="N2" s="993"/>
    </row>
    <row r="3" spans="1:18" ht="15.75" x14ac:dyDescent="0.25">
      <c r="A3" s="990" t="s">
        <v>690</v>
      </c>
      <c r="B3" s="990"/>
      <c r="C3" s="990"/>
      <c r="D3" s="990"/>
      <c r="E3" s="990"/>
      <c r="F3" s="990"/>
      <c r="G3" s="990"/>
      <c r="H3" s="990"/>
      <c r="I3" s="990"/>
      <c r="J3" s="990"/>
      <c r="K3" s="990"/>
      <c r="L3" s="990"/>
      <c r="M3" s="990"/>
      <c r="N3" s="990"/>
    </row>
    <row r="4" spans="1:18" hidden="1" x14ac:dyDescent="0.2"/>
    <row r="5" spans="1:18" ht="12.75" customHeight="1" x14ac:dyDescent="0.2">
      <c r="A5" s="1010" t="s">
        <v>615</v>
      </c>
      <c r="B5" s="1011"/>
      <c r="C5" s="1011"/>
      <c r="D5" s="1011"/>
      <c r="E5" s="1011"/>
      <c r="F5" s="1011"/>
      <c r="G5" s="1011"/>
      <c r="H5" s="1011"/>
      <c r="I5" s="1011"/>
      <c r="J5" s="1011"/>
      <c r="K5" s="1011"/>
      <c r="L5" s="1011"/>
      <c r="M5" s="1011"/>
      <c r="N5" s="1011"/>
    </row>
    <row r="6" spans="1:18" ht="18.75" customHeight="1" thickBot="1" x14ac:dyDescent="0.25">
      <c r="A6" s="560"/>
      <c r="B6" s="561"/>
      <c r="C6" s="561"/>
      <c r="D6" s="561"/>
      <c r="E6" s="561"/>
      <c r="F6" s="561"/>
      <c r="G6" s="561"/>
      <c r="H6" s="561"/>
      <c r="I6" s="561"/>
      <c r="J6" s="561"/>
      <c r="K6" s="561"/>
      <c r="L6" s="1019" t="s">
        <v>599</v>
      </c>
      <c r="M6" s="1020"/>
      <c r="N6" s="1020"/>
    </row>
    <row r="7" spans="1:18" ht="20.100000000000001" customHeight="1" thickBot="1" x14ac:dyDescent="0.25">
      <c r="A7" s="1012" t="s">
        <v>1</v>
      </c>
      <c r="B7" s="1014" t="s">
        <v>141</v>
      </c>
      <c r="C7" s="1016" t="s">
        <v>608</v>
      </c>
      <c r="D7" s="1017"/>
      <c r="E7" s="1017"/>
      <c r="F7" s="1017"/>
      <c r="G7" s="1017"/>
      <c r="H7" s="1017"/>
      <c r="I7" s="1017"/>
      <c r="J7" s="1017"/>
      <c r="K7" s="1017"/>
      <c r="L7" s="1017"/>
      <c r="M7" s="1017"/>
      <c r="N7" s="1018"/>
    </row>
    <row r="8" spans="1:18" ht="20.100000000000001" customHeight="1" thickBot="1" x14ac:dyDescent="0.25">
      <c r="A8" s="1013"/>
      <c r="B8" s="1015"/>
      <c r="C8" s="572" t="s">
        <v>142</v>
      </c>
      <c r="D8" s="573" t="s">
        <v>143</v>
      </c>
      <c r="E8" s="573" t="s">
        <v>144</v>
      </c>
      <c r="F8" s="573" t="s">
        <v>145</v>
      </c>
      <c r="G8" s="573" t="s">
        <v>146</v>
      </c>
      <c r="H8" s="573" t="s">
        <v>147</v>
      </c>
      <c r="I8" s="573" t="s">
        <v>148</v>
      </c>
      <c r="J8" s="573" t="s">
        <v>149</v>
      </c>
      <c r="K8" s="573" t="s">
        <v>150</v>
      </c>
      <c r="L8" s="573" t="s">
        <v>151</v>
      </c>
      <c r="M8" s="573" t="s">
        <v>152</v>
      </c>
      <c r="N8" s="574" t="s">
        <v>153</v>
      </c>
    </row>
    <row r="9" spans="1:18" ht="20.100000000000001" customHeight="1" x14ac:dyDescent="0.3">
      <c r="A9" s="53" t="s">
        <v>223</v>
      </c>
      <c r="B9" s="575">
        <f>'2. sz.melléklet'!B8</f>
        <v>262811.80200000003</v>
      </c>
      <c r="C9" s="628">
        <v>21901</v>
      </c>
      <c r="D9" s="629">
        <v>21901</v>
      </c>
      <c r="E9" s="628">
        <v>21901</v>
      </c>
      <c r="F9" s="629">
        <v>21901</v>
      </c>
      <c r="G9" s="628">
        <v>21901</v>
      </c>
      <c r="H9" s="629">
        <v>21901</v>
      </c>
      <c r="I9" s="628">
        <v>21901</v>
      </c>
      <c r="J9" s="629">
        <v>21901</v>
      </c>
      <c r="K9" s="628">
        <v>21901</v>
      </c>
      <c r="L9" s="629">
        <v>21901</v>
      </c>
      <c r="M9" s="628">
        <v>21901</v>
      </c>
      <c r="N9" s="629">
        <v>21901</v>
      </c>
      <c r="O9" s="2"/>
      <c r="P9" s="2"/>
      <c r="R9" s="2"/>
    </row>
    <row r="10" spans="1:18" ht="20.100000000000001" customHeight="1" x14ac:dyDescent="0.3">
      <c r="A10" s="54" t="s">
        <v>227</v>
      </c>
      <c r="B10" s="576">
        <f>'2. sz.melléklet'!B9</f>
        <v>27160.953000000001</v>
      </c>
      <c r="C10" s="626">
        <v>2263</v>
      </c>
      <c r="D10" s="569">
        <v>2263</v>
      </c>
      <c r="E10" s="569">
        <v>2263</v>
      </c>
      <c r="F10" s="569">
        <v>2263</v>
      </c>
      <c r="G10" s="569">
        <v>2263</v>
      </c>
      <c r="H10" s="569">
        <v>2263</v>
      </c>
      <c r="I10" s="569">
        <v>2263</v>
      </c>
      <c r="J10" s="569">
        <v>2264</v>
      </c>
      <c r="K10" s="569">
        <v>2264</v>
      </c>
      <c r="L10" s="569">
        <v>2264</v>
      </c>
      <c r="M10" s="569">
        <v>2264</v>
      </c>
      <c r="N10" s="569">
        <v>2264</v>
      </c>
      <c r="O10" s="2"/>
      <c r="P10" s="2"/>
    </row>
    <row r="11" spans="1:18" ht="20.100000000000001" customHeight="1" x14ac:dyDescent="0.3">
      <c r="A11" s="54" t="s">
        <v>258</v>
      </c>
      <c r="B11" s="576">
        <f>'2. sz.melléklet'!B12</f>
        <v>0</v>
      </c>
      <c r="C11" s="626">
        <v>0</v>
      </c>
      <c r="D11" s="569">
        <v>0</v>
      </c>
      <c r="E11" s="569">
        <v>0</v>
      </c>
      <c r="F11" s="569">
        <v>0</v>
      </c>
      <c r="G11" s="569">
        <v>0</v>
      </c>
      <c r="H11" s="569">
        <v>0</v>
      </c>
      <c r="I11" s="569">
        <v>0</v>
      </c>
      <c r="J11" s="569">
        <v>0</v>
      </c>
      <c r="K11" s="569">
        <v>0</v>
      </c>
      <c r="L11" s="569">
        <v>0</v>
      </c>
      <c r="M11" s="569">
        <v>0</v>
      </c>
      <c r="N11" s="627">
        <v>0</v>
      </c>
      <c r="O11" s="2"/>
      <c r="P11" s="2"/>
    </row>
    <row r="12" spans="1:18" ht="20.100000000000001" customHeight="1" x14ac:dyDescent="0.3">
      <c r="A12" s="54" t="s">
        <v>214</v>
      </c>
      <c r="B12" s="576">
        <f>'2. sz.melléklet'!B10</f>
        <v>89620</v>
      </c>
      <c r="C12" s="626">
        <v>0</v>
      </c>
      <c r="D12" s="569">
        <v>0</v>
      </c>
      <c r="E12" s="569">
        <v>19000</v>
      </c>
      <c r="F12" s="569">
        <v>12550</v>
      </c>
      <c r="G12" s="570">
        <v>0</v>
      </c>
      <c r="H12" s="569">
        <v>0</v>
      </c>
      <c r="I12" s="569">
        <v>0</v>
      </c>
      <c r="J12" s="569">
        <v>0</v>
      </c>
      <c r="K12" s="569">
        <v>46120</v>
      </c>
      <c r="L12" s="569">
        <v>11950</v>
      </c>
      <c r="M12" s="569">
        <v>0</v>
      </c>
      <c r="N12" s="627">
        <v>0</v>
      </c>
      <c r="O12" s="2"/>
      <c r="P12" s="2"/>
    </row>
    <row r="13" spans="1:18" ht="20.100000000000001" customHeight="1" x14ac:dyDescent="0.3">
      <c r="A13" s="54" t="s">
        <v>164</v>
      </c>
      <c r="B13" s="576">
        <f>'2. sz.melléklet'!B11</f>
        <v>27551.407000000003</v>
      </c>
      <c r="C13" s="626">
        <v>2295</v>
      </c>
      <c r="D13" s="666">
        <v>2296</v>
      </c>
      <c r="E13" s="666">
        <v>2296</v>
      </c>
      <c r="F13" s="666">
        <v>2296</v>
      </c>
      <c r="G13" s="666">
        <v>2296</v>
      </c>
      <c r="H13" s="666">
        <v>2296</v>
      </c>
      <c r="I13" s="666">
        <v>2296</v>
      </c>
      <c r="J13" s="666">
        <v>2296</v>
      </c>
      <c r="K13" s="666">
        <v>2296</v>
      </c>
      <c r="L13" s="666">
        <v>2296</v>
      </c>
      <c r="M13" s="666">
        <v>2296</v>
      </c>
      <c r="N13" s="666">
        <v>2296</v>
      </c>
      <c r="O13" s="2"/>
      <c r="P13" s="2"/>
    </row>
    <row r="14" spans="1:18" ht="20.100000000000001" customHeight="1" x14ac:dyDescent="0.3">
      <c r="A14" s="54" t="s">
        <v>224</v>
      </c>
      <c r="B14" s="576">
        <f>'2. sz.melléklet'!B18</f>
        <v>4291.9759999999997</v>
      </c>
      <c r="C14" s="580">
        <v>0</v>
      </c>
      <c r="D14" s="569">
        <v>0</v>
      </c>
      <c r="E14" s="569">
        <v>0</v>
      </c>
      <c r="F14" s="569">
        <v>3914</v>
      </c>
      <c r="G14" s="569">
        <v>0</v>
      </c>
      <c r="H14" s="569">
        <v>378</v>
      </c>
      <c r="I14" s="569">
        <v>0</v>
      </c>
      <c r="J14" s="569">
        <v>0</v>
      </c>
      <c r="K14" s="569">
        <v>0</v>
      </c>
      <c r="L14" s="569">
        <v>0</v>
      </c>
      <c r="M14" s="569">
        <v>0</v>
      </c>
      <c r="N14" s="581">
        <v>0</v>
      </c>
      <c r="O14" s="2"/>
      <c r="P14" s="2"/>
    </row>
    <row r="15" spans="1:18" ht="20.100000000000001" customHeight="1" x14ac:dyDescent="0.3">
      <c r="A15" s="54" t="s">
        <v>225</v>
      </c>
      <c r="B15" s="576">
        <f>'2. sz.melléklet'!B17</f>
        <v>5500.0219999999999</v>
      </c>
      <c r="C15" s="582"/>
      <c r="D15" s="571"/>
      <c r="E15" s="571"/>
      <c r="F15" s="571"/>
      <c r="G15" s="571"/>
      <c r="H15" s="571"/>
      <c r="I15" s="571"/>
      <c r="J15" s="571"/>
      <c r="K15" s="571">
        <v>5500</v>
      </c>
      <c r="L15" s="571"/>
      <c r="M15" s="571"/>
      <c r="N15" s="583"/>
      <c r="O15" s="2"/>
      <c r="P15" s="2"/>
    </row>
    <row r="16" spans="1:18" ht="18.75" customHeight="1" x14ac:dyDescent="0.3">
      <c r="A16" s="324" t="s">
        <v>504</v>
      </c>
      <c r="B16" s="576">
        <f>'2. sz.melléklet'!B14</f>
        <v>0</v>
      </c>
      <c r="C16" s="582"/>
      <c r="D16" s="571"/>
      <c r="E16" s="571"/>
      <c r="F16" s="571"/>
      <c r="G16" s="571"/>
      <c r="H16" s="571"/>
      <c r="I16" s="571"/>
      <c r="J16" s="571">
        <v>0</v>
      </c>
      <c r="K16" s="571"/>
      <c r="L16" s="571"/>
      <c r="M16" s="571"/>
      <c r="N16" s="583"/>
      <c r="O16" s="2"/>
      <c r="P16" s="2"/>
    </row>
    <row r="17" spans="1:16" ht="20.100000000000001" customHeight="1" x14ac:dyDescent="0.3">
      <c r="A17" s="54" t="s">
        <v>226</v>
      </c>
      <c r="B17" s="576">
        <f>'2. sz.melléklet'!B13</f>
        <v>230127.54</v>
      </c>
      <c r="C17" s="672">
        <v>19177</v>
      </c>
      <c r="D17" s="668">
        <v>19177</v>
      </c>
      <c r="E17" s="668">
        <v>19177</v>
      </c>
      <c r="F17" s="668">
        <v>19177</v>
      </c>
      <c r="G17" s="668">
        <v>19177</v>
      </c>
      <c r="H17" s="668">
        <v>19177</v>
      </c>
      <c r="I17" s="668">
        <v>19177</v>
      </c>
      <c r="J17" s="668">
        <v>19177</v>
      </c>
      <c r="K17" s="668">
        <v>19178</v>
      </c>
      <c r="L17" s="668">
        <v>19178</v>
      </c>
      <c r="M17" s="668">
        <v>19178</v>
      </c>
      <c r="N17" s="668">
        <v>19178</v>
      </c>
      <c r="O17" s="2"/>
      <c r="P17" s="2"/>
    </row>
    <row r="18" spans="1:16" ht="20.100000000000001" customHeight="1" thickBot="1" x14ac:dyDescent="0.35">
      <c r="A18" s="55" t="s">
        <v>228</v>
      </c>
      <c r="B18" s="577">
        <f>'2. sz.melléklet'!B20+'2. sz.melléklet'!B21+'2. sz.melléklet'!B23+'2. sz.melléklet'!B22+'2. sz.melléklet'!B24</f>
        <v>336557.022</v>
      </c>
      <c r="C18" s="681"/>
      <c r="D18" s="682"/>
      <c r="E18" s="682"/>
      <c r="F18" s="682"/>
      <c r="G18" s="682"/>
      <c r="H18" s="682"/>
      <c r="I18" s="682"/>
      <c r="J18" s="682"/>
      <c r="K18" s="682"/>
      <c r="L18" s="682"/>
      <c r="M18" s="682"/>
      <c r="N18" s="683">
        <f>B18</f>
        <v>336557.022</v>
      </c>
      <c r="O18" s="2"/>
      <c r="P18" s="2"/>
    </row>
    <row r="19" spans="1:16" ht="20.100000000000001" customHeight="1" thickBot="1" x14ac:dyDescent="0.25">
      <c r="A19" s="314" t="s">
        <v>159</v>
      </c>
      <c r="B19" s="578">
        <f>SUM(B9:B18)</f>
        <v>983620.72200000007</v>
      </c>
      <c r="C19" s="684">
        <f>SUM(C9:C18)</f>
        <v>45636</v>
      </c>
      <c r="D19" s="684">
        <f t="shared" ref="D19:N19" si="0">SUM(D9:D18)</f>
        <v>45637</v>
      </c>
      <c r="E19" s="684">
        <f t="shared" si="0"/>
        <v>64637</v>
      </c>
      <c r="F19" s="684">
        <f t="shared" si="0"/>
        <v>62101</v>
      </c>
      <c r="G19" s="684">
        <f t="shared" si="0"/>
        <v>45637</v>
      </c>
      <c r="H19" s="684">
        <f t="shared" si="0"/>
        <v>46015</v>
      </c>
      <c r="I19" s="684">
        <f t="shared" si="0"/>
        <v>45637</v>
      </c>
      <c r="J19" s="684">
        <f t="shared" si="0"/>
        <v>45638</v>
      </c>
      <c r="K19" s="684">
        <f t="shared" si="0"/>
        <v>97259</v>
      </c>
      <c r="L19" s="684">
        <f t="shared" si="0"/>
        <v>57589</v>
      </c>
      <c r="M19" s="684">
        <f t="shared" si="0"/>
        <v>45639</v>
      </c>
      <c r="N19" s="685">
        <f t="shared" si="0"/>
        <v>382196.022</v>
      </c>
      <c r="O19" s="2"/>
      <c r="P19" s="2"/>
    </row>
    <row r="20" spans="1:16" ht="20.100000000000001" customHeight="1" thickBot="1" x14ac:dyDescent="0.35">
      <c r="A20" s="313" t="s">
        <v>185</v>
      </c>
      <c r="B20" s="579">
        <f>SUM(-B17)</f>
        <v>-230127.54</v>
      </c>
      <c r="C20" s="584">
        <f>-C17</f>
        <v>-19177</v>
      </c>
      <c r="D20" s="584">
        <f t="shared" ref="D20:N20" si="1">-D17</f>
        <v>-19177</v>
      </c>
      <c r="E20" s="584">
        <f t="shared" si="1"/>
        <v>-19177</v>
      </c>
      <c r="F20" s="584">
        <f t="shared" si="1"/>
        <v>-19177</v>
      </c>
      <c r="G20" s="584">
        <f t="shared" si="1"/>
        <v>-19177</v>
      </c>
      <c r="H20" s="584">
        <f t="shared" si="1"/>
        <v>-19177</v>
      </c>
      <c r="I20" s="584">
        <f t="shared" si="1"/>
        <v>-19177</v>
      </c>
      <c r="J20" s="584">
        <f t="shared" si="1"/>
        <v>-19177</v>
      </c>
      <c r="K20" s="584">
        <f t="shared" si="1"/>
        <v>-19178</v>
      </c>
      <c r="L20" s="584">
        <f t="shared" si="1"/>
        <v>-19178</v>
      </c>
      <c r="M20" s="584">
        <f t="shared" si="1"/>
        <v>-19178</v>
      </c>
      <c r="N20" s="585">
        <f t="shared" si="1"/>
        <v>-19178</v>
      </c>
      <c r="O20" s="2"/>
      <c r="P20" s="2"/>
    </row>
    <row r="21" spans="1:16" ht="20.100000000000001" customHeight="1" thickBot="1" x14ac:dyDescent="0.25">
      <c r="A21" s="45" t="s">
        <v>188</v>
      </c>
      <c r="B21" s="579">
        <f>SUM(B19:B20)</f>
        <v>753493.18200000003</v>
      </c>
      <c r="C21" s="316">
        <f>SUM(C19:C20)</f>
        <v>26459</v>
      </c>
      <c r="D21" s="316">
        <f t="shared" ref="D21:N21" si="2">SUM(D19:D20)</f>
        <v>26460</v>
      </c>
      <c r="E21" s="316">
        <f t="shared" si="2"/>
        <v>45460</v>
      </c>
      <c r="F21" s="316">
        <f t="shared" si="2"/>
        <v>42924</v>
      </c>
      <c r="G21" s="316">
        <f t="shared" si="2"/>
        <v>26460</v>
      </c>
      <c r="H21" s="316">
        <f t="shared" si="2"/>
        <v>26838</v>
      </c>
      <c r="I21" s="316">
        <f t="shared" si="2"/>
        <v>26460</v>
      </c>
      <c r="J21" s="316">
        <f t="shared" si="2"/>
        <v>26461</v>
      </c>
      <c r="K21" s="316">
        <f t="shared" si="2"/>
        <v>78081</v>
      </c>
      <c r="L21" s="316">
        <f t="shared" si="2"/>
        <v>38411</v>
      </c>
      <c r="M21" s="316">
        <f t="shared" si="2"/>
        <v>26461</v>
      </c>
      <c r="N21" s="315">
        <f t="shared" si="2"/>
        <v>363018.022</v>
      </c>
      <c r="O21" s="2"/>
      <c r="P21" s="2"/>
    </row>
    <row r="22" spans="1:16" ht="20.100000000000001" customHeight="1" x14ac:dyDescent="0.2">
      <c r="A22" s="1003" t="s">
        <v>2</v>
      </c>
      <c r="B22" s="1005" t="s">
        <v>141</v>
      </c>
      <c r="C22" s="1007" t="s">
        <v>661</v>
      </c>
      <c r="D22" s="1008"/>
      <c r="E22" s="1008"/>
      <c r="F22" s="1008"/>
      <c r="G22" s="1008"/>
      <c r="H22" s="1008"/>
      <c r="I22" s="1008"/>
      <c r="J22" s="1008"/>
      <c r="K22" s="1008"/>
      <c r="L22" s="1008"/>
      <c r="M22" s="1008"/>
      <c r="N22" s="1009"/>
      <c r="O22" s="2"/>
      <c r="P22" s="2"/>
    </row>
    <row r="23" spans="1:16" ht="20.100000000000001" customHeight="1" thickBot="1" x14ac:dyDescent="0.25">
      <c r="A23" s="1004"/>
      <c r="B23" s="1006"/>
      <c r="C23" s="586" t="s">
        <v>142</v>
      </c>
      <c r="D23" s="587" t="s">
        <v>143</v>
      </c>
      <c r="E23" s="587" t="s">
        <v>144</v>
      </c>
      <c r="F23" s="587" t="s">
        <v>145</v>
      </c>
      <c r="G23" s="587" t="s">
        <v>146</v>
      </c>
      <c r="H23" s="587" t="s">
        <v>147</v>
      </c>
      <c r="I23" s="587" t="s">
        <v>148</v>
      </c>
      <c r="J23" s="587" t="s">
        <v>149</v>
      </c>
      <c r="K23" s="587" t="s">
        <v>150</v>
      </c>
      <c r="L23" s="587" t="s">
        <v>151</v>
      </c>
      <c r="M23" s="587" t="s">
        <v>152</v>
      </c>
      <c r="N23" s="588" t="s">
        <v>153</v>
      </c>
      <c r="O23" s="2"/>
      <c r="P23" s="2"/>
    </row>
    <row r="24" spans="1:16" ht="20.100000000000001" customHeight="1" x14ac:dyDescent="0.3">
      <c r="A24" s="321" t="s">
        <v>229</v>
      </c>
      <c r="B24" s="806">
        <f>'2. sz.melléklet'!F8</f>
        <v>247233.91699999999</v>
      </c>
      <c r="C24" s="802">
        <v>20602</v>
      </c>
      <c r="D24" s="669">
        <v>20602</v>
      </c>
      <c r="E24" s="669">
        <v>20603</v>
      </c>
      <c r="F24" s="669">
        <v>20603</v>
      </c>
      <c r="G24" s="669">
        <v>20603</v>
      </c>
      <c r="H24" s="669">
        <v>20603</v>
      </c>
      <c r="I24" s="669">
        <v>20603</v>
      </c>
      <c r="J24" s="669">
        <v>20603</v>
      </c>
      <c r="K24" s="669">
        <v>20603</v>
      </c>
      <c r="L24" s="669">
        <v>20603</v>
      </c>
      <c r="M24" s="669">
        <v>20603</v>
      </c>
      <c r="N24" s="669">
        <v>20603</v>
      </c>
      <c r="O24" s="2"/>
      <c r="P24" s="2"/>
    </row>
    <row r="25" spans="1:16" ht="20.100000000000001" customHeight="1" x14ac:dyDescent="0.3">
      <c r="A25" s="322" t="s">
        <v>230</v>
      </c>
      <c r="B25" s="807">
        <f>'2. sz.melléklet'!F9</f>
        <v>33447.548999999999</v>
      </c>
      <c r="C25" s="803">
        <v>2787</v>
      </c>
      <c r="D25" s="668">
        <v>2787</v>
      </c>
      <c r="E25" s="668">
        <v>2787</v>
      </c>
      <c r="F25" s="668">
        <v>2787</v>
      </c>
      <c r="G25" s="668">
        <v>2787</v>
      </c>
      <c r="H25" s="668">
        <v>2787</v>
      </c>
      <c r="I25" s="668">
        <v>2787</v>
      </c>
      <c r="J25" s="668">
        <v>2787</v>
      </c>
      <c r="K25" s="668">
        <v>2788</v>
      </c>
      <c r="L25" s="668">
        <v>2788</v>
      </c>
      <c r="M25" s="668">
        <v>2788</v>
      </c>
      <c r="N25" s="668">
        <v>2788</v>
      </c>
      <c r="O25" s="2"/>
      <c r="P25" s="2"/>
    </row>
    <row r="26" spans="1:16" ht="20.100000000000001" customHeight="1" x14ac:dyDescent="0.3">
      <c r="A26" s="322" t="s">
        <v>5</v>
      </c>
      <c r="B26" s="807">
        <f>'2. sz.melléklet'!F10</f>
        <v>141677.375</v>
      </c>
      <c r="C26" s="804">
        <v>11806</v>
      </c>
      <c r="D26" s="666">
        <v>11806</v>
      </c>
      <c r="E26" s="666">
        <v>11806</v>
      </c>
      <c r="F26" s="666">
        <v>11806</v>
      </c>
      <c r="G26" s="666">
        <v>11806</v>
      </c>
      <c r="H26" s="666">
        <v>11806</v>
      </c>
      <c r="I26" s="666">
        <v>11806</v>
      </c>
      <c r="J26" s="666">
        <v>11807</v>
      </c>
      <c r="K26" s="666">
        <v>11807</v>
      </c>
      <c r="L26" s="666">
        <v>11807</v>
      </c>
      <c r="M26" s="666">
        <v>11807</v>
      </c>
      <c r="N26" s="666">
        <v>11807</v>
      </c>
      <c r="O26" s="2"/>
      <c r="P26" s="2"/>
    </row>
    <row r="27" spans="1:16" ht="20.100000000000001" customHeight="1" x14ac:dyDescent="0.3">
      <c r="A27" s="322" t="s">
        <v>231</v>
      </c>
      <c r="B27" s="807">
        <f>'2. sz.melléklet'!F11</f>
        <v>11800</v>
      </c>
      <c r="C27" s="804">
        <v>983</v>
      </c>
      <c r="D27" s="666">
        <v>983</v>
      </c>
      <c r="E27" s="666">
        <v>983</v>
      </c>
      <c r="F27" s="666">
        <v>983</v>
      </c>
      <c r="G27" s="666">
        <v>983</v>
      </c>
      <c r="H27" s="666">
        <v>983</v>
      </c>
      <c r="I27" s="666">
        <v>983</v>
      </c>
      <c r="J27" s="666">
        <v>983</v>
      </c>
      <c r="K27" s="666">
        <v>984</v>
      </c>
      <c r="L27" s="666">
        <v>984</v>
      </c>
      <c r="M27" s="666">
        <v>984</v>
      </c>
      <c r="N27" s="667">
        <v>984</v>
      </c>
      <c r="O27" s="2"/>
      <c r="P27" s="2"/>
    </row>
    <row r="28" spans="1:16" ht="20.100000000000001" customHeight="1" x14ac:dyDescent="0.3">
      <c r="A28" s="322" t="s">
        <v>232</v>
      </c>
      <c r="B28" s="807">
        <f>'2. sz.melléklet'!F12</f>
        <v>63256.109000000004</v>
      </c>
      <c r="C28" s="804">
        <v>5271</v>
      </c>
      <c r="D28" s="666">
        <v>5271</v>
      </c>
      <c r="E28" s="666">
        <v>5271</v>
      </c>
      <c r="F28" s="666">
        <v>5271</v>
      </c>
      <c r="G28" s="666">
        <v>5271</v>
      </c>
      <c r="H28" s="666">
        <v>5271</v>
      </c>
      <c r="I28" s="666">
        <v>5271</v>
      </c>
      <c r="J28" s="666">
        <v>5271</v>
      </c>
      <c r="K28" s="666">
        <v>5272</v>
      </c>
      <c r="L28" s="666">
        <v>5272</v>
      </c>
      <c r="M28" s="666">
        <v>5272</v>
      </c>
      <c r="N28" s="666">
        <v>5272</v>
      </c>
      <c r="O28" s="2"/>
      <c r="P28" s="2"/>
    </row>
    <row r="29" spans="1:16" ht="20.100000000000001" customHeight="1" x14ac:dyDescent="0.3">
      <c r="A29" s="322" t="s">
        <v>233</v>
      </c>
      <c r="B29" s="807">
        <f>'2. sz.melléklet'!F13</f>
        <v>6289.7</v>
      </c>
      <c r="C29" s="804">
        <v>524</v>
      </c>
      <c r="D29" s="666">
        <v>524</v>
      </c>
      <c r="E29" s="666">
        <v>524</v>
      </c>
      <c r="F29" s="666">
        <v>524</v>
      </c>
      <c r="G29" s="666">
        <v>524</v>
      </c>
      <c r="H29" s="666">
        <v>524</v>
      </c>
      <c r="I29" s="666">
        <v>524</v>
      </c>
      <c r="J29" s="666">
        <v>524</v>
      </c>
      <c r="K29" s="666">
        <v>524</v>
      </c>
      <c r="L29" s="666">
        <v>524</v>
      </c>
      <c r="M29" s="666">
        <v>525</v>
      </c>
      <c r="N29" s="666">
        <v>525</v>
      </c>
      <c r="O29" s="2"/>
      <c r="P29" s="2"/>
    </row>
    <row r="30" spans="1:16" ht="20.100000000000001" customHeight="1" x14ac:dyDescent="0.3">
      <c r="A30" s="322" t="s">
        <v>259</v>
      </c>
      <c r="B30" s="807">
        <f>'2. sz.melléklet'!F14</f>
        <v>9750.8860000000004</v>
      </c>
      <c r="C30" s="804">
        <v>9751</v>
      </c>
      <c r="D30" s="666"/>
      <c r="E30" s="666"/>
      <c r="F30" s="666"/>
      <c r="G30" s="666"/>
      <c r="H30" s="666"/>
      <c r="I30" s="666"/>
      <c r="J30" s="666"/>
      <c r="K30" s="666"/>
      <c r="L30" s="666"/>
      <c r="M30" s="666"/>
      <c r="N30" s="667"/>
      <c r="O30" s="2"/>
      <c r="P30" s="2"/>
    </row>
    <row r="31" spans="1:16" ht="20.100000000000001" customHeight="1" x14ac:dyDescent="0.3">
      <c r="A31" s="322" t="s">
        <v>234</v>
      </c>
      <c r="B31" s="807">
        <f>'2. sz.melléklet'!F15</f>
        <v>230127.54</v>
      </c>
      <c r="C31" s="703">
        <f>SUM(C17)</f>
        <v>19177</v>
      </c>
      <c r="D31" s="704">
        <f t="shared" ref="D31:N31" si="3">SUM(D17)</f>
        <v>19177</v>
      </c>
      <c r="E31" s="704">
        <f t="shared" si="3"/>
        <v>19177</v>
      </c>
      <c r="F31" s="704">
        <f t="shared" si="3"/>
        <v>19177</v>
      </c>
      <c r="G31" s="704">
        <f t="shared" si="3"/>
        <v>19177</v>
      </c>
      <c r="H31" s="704">
        <f t="shared" si="3"/>
        <v>19177</v>
      </c>
      <c r="I31" s="704">
        <f t="shared" si="3"/>
        <v>19177</v>
      </c>
      <c r="J31" s="704">
        <f t="shared" si="3"/>
        <v>19177</v>
      </c>
      <c r="K31" s="704">
        <f t="shared" si="3"/>
        <v>19178</v>
      </c>
      <c r="L31" s="704">
        <f t="shared" si="3"/>
        <v>19178</v>
      </c>
      <c r="M31" s="704">
        <f t="shared" si="3"/>
        <v>19178</v>
      </c>
      <c r="N31" s="703">
        <f t="shared" si="3"/>
        <v>19178</v>
      </c>
      <c r="O31" s="2"/>
      <c r="P31" s="2"/>
    </row>
    <row r="32" spans="1:16" ht="20.100000000000001" customHeight="1" x14ac:dyDescent="0.3">
      <c r="A32" s="322" t="s">
        <v>215</v>
      </c>
      <c r="B32" s="807">
        <f>'2. sz.melléklet'!F18</f>
        <v>15791.227000000001</v>
      </c>
      <c r="C32" s="804"/>
      <c r="D32" s="666">
        <v>200</v>
      </c>
      <c r="E32" s="666"/>
      <c r="F32" s="666"/>
      <c r="G32" s="666">
        <v>60</v>
      </c>
      <c r="H32" s="666">
        <v>12777</v>
      </c>
      <c r="I32" s="666"/>
      <c r="J32" s="666"/>
      <c r="K32" s="666">
        <v>245</v>
      </c>
      <c r="L32" s="666"/>
      <c r="M32" s="666">
        <v>2509</v>
      </c>
      <c r="N32" s="667"/>
      <c r="O32" s="2"/>
      <c r="P32" s="2"/>
    </row>
    <row r="33" spans="1:16" ht="20.100000000000001" customHeight="1" x14ac:dyDescent="0.3">
      <c r="A33" s="322" t="s">
        <v>235</v>
      </c>
      <c r="B33" s="807">
        <f>'2. sz.melléklet'!F19</f>
        <v>175574.57</v>
      </c>
      <c r="C33" s="804"/>
      <c r="D33" s="666">
        <v>4890</v>
      </c>
      <c r="E33" s="666"/>
      <c r="F33" s="666"/>
      <c r="G33" s="666">
        <v>60000</v>
      </c>
      <c r="H33" s="666">
        <v>2895</v>
      </c>
      <c r="I33" s="666">
        <v>0</v>
      </c>
      <c r="J33" s="666">
        <v>791</v>
      </c>
      <c r="K33" s="666">
        <v>60000</v>
      </c>
      <c r="L33" s="666">
        <v>46999</v>
      </c>
      <c r="M33" s="666"/>
      <c r="N33" s="667">
        <v>0</v>
      </c>
      <c r="O33" s="2"/>
      <c r="P33" s="2"/>
    </row>
    <row r="34" spans="1:16" ht="20.100000000000001" customHeight="1" x14ac:dyDescent="0.3">
      <c r="A34" s="318" t="s">
        <v>505</v>
      </c>
      <c r="B34" s="808">
        <f>'2. sz.melléklet'!F20</f>
        <v>1706.0360000000001</v>
      </c>
      <c r="C34" s="804"/>
      <c r="D34" s="666"/>
      <c r="E34" s="666"/>
      <c r="F34" s="666"/>
      <c r="G34" s="666"/>
      <c r="H34" s="666"/>
      <c r="I34" s="666">
        <v>1706</v>
      </c>
      <c r="J34" s="666"/>
      <c r="K34" s="666"/>
      <c r="L34" s="666"/>
      <c r="M34" s="666"/>
      <c r="N34" s="667"/>
      <c r="O34" s="2"/>
      <c r="P34" s="2"/>
    </row>
    <row r="35" spans="1:16" ht="20.100000000000001" customHeight="1" thickBot="1" x14ac:dyDescent="0.35">
      <c r="A35" s="318" t="s">
        <v>236</v>
      </c>
      <c r="B35" s="809">
        <f>'2. sz.melléklet'!F21</f>
        <v>46965.813000000002</v>
      </c>
      <c r="C35" s="805"/>
      <c r="D35" s="670"/>
      <c r="E35" s="670"/>
      <c r="F35" s="670"/>
      <c r="G35" s="670"/>
      <c r="H35" s="670"/>
      <c r="I35" s="670"/>
      <c r="J35" s="670"/>
      <c r="K35" s="670"/>
      <c r="L35" s="670"/>
      <c r="M35" s="670"/>
      <c r="N35" s="671">
        <f>SUM(B35)</f>
        <v>46965.813000000002</v>
      </c>
      <c r="O35" s="2"/>
      <c r="P35" s="2"/>
    </row>
    <row r="36" spans="1:16" ht="20.100000000000001" customHeight="1" thickBot="1" x14ac:dyDescent="0.25">
      <c r="A36" s="319" t="s">
        <v>154</v>
      </c>
      <c r="B36" s="320">
        <f>SUM(B24:B35)</f>
        <v>983620.72199999983</v>
      </c>
      <c r="C36" s="589">
        <f>SUM(C24:C35)</f>
        <v>70901</v>
      </c>
      <c r="D36" s="589">
        <f>SUM(D24:D35)</f>
        <v>66240</v>
      </c>
      <c r="E36" s="589">
        <f t="shared" ref="E36:N36" si="4">SUM(E24:E35)</f>
        <v>61151</v>
      </c>
      <c r="F36" s="589">
        <f t="shared" si="4"/>
        <v>61151</v>
      </c>
      <c r="G36" s="589">
        <f t="shared" si="4"/>
        <v>121211</v>
      </c>
      <c r="H36" s="589">
        <f t="shared" si="4"/>
        <v>76823</v>
      </c>
      <c r="I36" s="589">
        <f t="shared" si="4"/>
        <v>62857</v>
      </c>
      <c r="J36" s="589">
        <f t="shared" si="4"/>
        <v>61943</v>
      </c>
      <c r="K36" s="589">
        <f t="shared" si="4"/>
        <v>121401</v>
      </c>
      <c r="L36" s="589">
        <f t="shared" si="4"/>
        <v>108155</v>
      </c>
      <c r="M36" s="589">
        <f t="shared" si="4"/>
        <v>63666</v>
      </c>
      <c r="N36" s="589">
        <f t="shared" si="4"/>
        <v>108122.81299999999</v>
      </c>
      <c r="O36" s="2"/>
      <c r="P36" s="2"/>
    </row>
    <row r="37" spans="1:16" ht="20.100000000000001" customHeight="1" thickBot="1" x14ac:dyDescent="0.35">
      <c r="A37" s="323" t="s">
        <v>185</v>
      </c>
      <c r="B37" s="325">
        <f>'2. sz.melléklet'!F26</f>
        <v>-230127.54</v>
      </c>
      <c r="C37" s="590">
        <f>-C31</f>
        <v>-19177</v>
      </c>
      <c r="D37" s="590">
        <f t="shared" ref="D37:N37" si="5">-D31</f>
        <v>-19177</v>
      </c>
      <c r="E37" s="590">
        <f t="shared" si="5"/>
        <v>-19177</v>
      </c>
      <c r="F37" s="590">
        <f t="shared" si="5"/>
        <v>-19177</v>
      </c>
      <c r="G37" s="590">
        <f t="shared" si="5"/>
        <v>-19177</v>
      </c>
      <c r="H37" s="590">
        <f t="shared" si="5"/>
        <v>-19177</v>
      </c>
      <c r="I37" s="590">
        <f t="shared" si="5"/>
        <v>-19177</v>
      </c>
      <c r="J37" s="590">
        <f t="shared" si="5"/>
        <v>-19177</v>
      </c>
      <c r="K37" s="590">
        <f t="shared" si="5"/>
        <v>-19178</v>
      </c>
      <c r="L37" s="590">
        <f t="shared" si="5"/>
        <v>-19178</v>
      </c>
      <c r="M37" s="590">
        <f t="shared" si="5"/>
        <v>-19178</v>
      </c>
      <c r="N37" s="591">
        <f t="shared" si="5"/>
        <v>-19178</v>
      </c>
      <c r="O37" s="2"/>
      <c r="P37" s="2"/>
    </row>
    <row r="38" spans="1:16" ht="20.100000000000001" customHeight="1" thickBot="1" x14ac:dyDescent="0.25">
      <c r="A38" s="314" t="s">
        <v>188</v>
      </c>
      <c r="B38" s="326">
        <f>SUM(B36:B37)</f>
        <v>753493.1819999998</v>
      </c>
      <c r="C38" s="592">
        <f>SUM(C36:C37)</f>
        <v>51724</v>
      </c>
      <c r="D38" s="317">
        <f t="shared" ref="D38:N38" si="6">SUM(D36:D37)</f>
        <v>47063</v>
      </c>
      <c r="E38" s="317">
        <f t="shared" si="6"/>
        <v>41974</v>
      </c>
      <c r="F38" s="317">
        <f t="shared" si="6"/>
        <v>41974</v>
      </c>
      <c r="G38" s="317">
        <f t="shared" si="6"/>
        <v>102034</v>
      </c>
      <c r="H38" s="317">
        <f t="shared" si="6"/>
        <v>57646</v>
      </c>
      <c r="I38" s="317">
        <f t="shared" si="6"/>
        <v>43680</v>
      </c>
      <c r="J38" s="317">
        <f t="shared" si="6"/>
        <v>42766</v>
      </c>
      <c r="K38" s="317">
        <f t="shared" si="6"/>
        <v>102223</v>
      </c>
      <c r="L38" s="317">
        <f t="shared" si="6"/>
        <v>88977</v>
      </c>
      <c r="M38" s="317">
        <f>SUM(M36:M37)</f>
        <v>44488</v>
      </c>
      <c r="N38" s="593">
        <f t="shared" si="6"/>
        <v>88944.812999999995</v>
      </c>
      <c r="O38" s="2"/>
      <c r="P38" s="2"/>
    </row>
    <row r="39" spans="1:16" x14ac:dyDescent="0.2">
      <c r="O39" s="2"/>
    </row>
  </sheetData>
  <mergeCells count="11">
    <mergeCell ref="A1:N1"/>
    <mergeCell ref="A2:N2"/>
    <mergeCell ref="A3:N3"/>
    <mergeCell ref="A22:A23"/>
    <mergeCell ref="B22:B23"/>
    <mergeCell ref="C22:N22"/>
    <mergeCell ref="A5:N5"/>
    <mergeCell ref="A7:A8"/>
    <mergeCell ref="B7:B8"/>
    <mergeCell ref="C7:N7"/>
    <mergeCell ref="L6:N6"/>
  </mergeCells>
  <phoneticPr fontId="11" type="noConversion"/>
  <pageMargins left="0.59055118110236227" right="0.59055118110236227" top="0.98425196850393704" bottom="0.59055118110236227" header="0.51181102362204722" footer="0.51181102362204722"/>
  <pageSetup paperSize="9" scale="68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13"/>
  <sheetViews>
    <sheetView workbookViewId="0">
      <selection activeCell="A5" sqref="A5:XFD5"/>
    </sheetView>
  </sheetViews>
  <sheetFormatPr defaultRowHeight="12.75" x14ac:dyDescent="0.2"/>
  <cols>
    <col min="2" max="2" width="33" customWidth="1"/>
    <col min="3" max="3" width="15.5703125" customWidth="1"/>
  </cols>
  <sheetData>
    <row r="1" spans="1:5" ht="15" customHeight="1" x14ac:dyDescent="0.2">
      <c r="A1" s="936" t="s">
        <v>686</v>
      </c>
      <c r="B1" s="936"/>
      <c r="C1" s="936"/>
      <c r="D1" s="936"/>
      <c r="E1" s="8"/>
    </row>
    <row r="2" spans="1:5" ht="15.75" x14ac:dyDescent="0.25">
      <c r="A2" s="993" t="s">
        <v>237</v>
      </c>
      <c r="B2" s="993"/>
      <c r="C2" s="993"/>
      <c r="D2" s="993"/>
    </row>
    <row r="3" spans="1:5" ht="15.75" x14ac:dyDescent="0.25">
      <c r="A3" s="990" t="s">
        <v>690</v>
      </c>
      <c r="B3" s="990"/>
      <c r="C3" s="990"/>
      <c r="D3" s="990"/>
    </row>
    <row r="4" spans="1:5" x14ac:dyDescent="0.2">
      <c r="B4" s="1021" t="s">
        <v>616</v>
      </c>
      <c r="C4" s="1021"/>
    </row>
    <row r="5" spans="1:5" ht="26.25" customHeight="1" thickBot="1" x14ac:dyDescent="0.25">
      <c r="B5" s="812"/>
      <c r="C5" s="812"/>
    </row>
    <row r="6" spans="1:5" ht="13.5" thickBot="1" x14ac:dyDescent="0.25">
      <c r="B6" s="26" t="s">
        <v>155</v>
      </c>
      <c r="C6" s="27" t="s">
        <v>10</v>
      </c>
    </row>
    <row r="7" spans="1:5" x14ac:dyDescent="0.2">
      <c r="B7" s="28" t="s">
        <v>160</v>
      </c>
      <c r="C7" s="29"/>
    </row>
    <row r="8" spans="1:5" x14ac:dyDescent="0.2">
      <c r="B8" s="30" t="s">
        <v>156</v>
      </c>
      <c r="C8" s="73">
        <v>900</v>
      </c>
    </row>
    <row r="9" spans="1:5" x14ac:dyDescent="0.2">
      <c r="B9" s="30" t="s">
        <v>157</v>
      </c>
      <c r="C9" s="31"/>
    </row>
    <row r="10" spans="1:5" x14ac:dyDescent="0.2">
      <c r="B10" s="30" t="s">
        <v>158</v>
      </c>
      <c r="C10" s="31"/>
    </row>
    <row r="11" spans="1:5" x14ac:dyDescent="0.2">
      <c r="B11" s="32" t="s">
        <v>0</v>
      </c>
      <c r="C11" s="33">
        <f>SUM(C7:C10)</f>
        <v>900</v>
      </c>
    </row>
    <row r="12" spans="1:5" ht="13.5" thickBot="1" x14ac:dyDescent="0.25">
      <c r="B12" s="34"/>
      <c r="C12" s="35"/>
    </row>
    <row r="13" spans="1:5" ht="15" x14ac:dyDescent="0.2">
      <c r="B13" s="36"/>
      <c r="C13" s="36"/>
    </row>
  </sheetData>
  <mergeCells count="4">
    <mergeCell ref="A1:D1"/>
    <mergeCell ref="A2:D2"/>
    <mergeCell ref="A3:D3"/>
    <mergeCell ref="B4:C4"/>
  </mergeCells>
  <phoneticPr fontId="11" type="noConversion"/>
  <pageMargins left="0.98425196850393704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topLeftCell="A54" zoomScaleNormal="100" workbookViewId="0">
      <selection activeCell="H87" sqref="H87"/>
    </sheetView>
  </sheetViews>
  <sheetFormatPr defaultRowHeight="12.75" x14ac:dyDescent="0.2"/>
  <cols>
    <col min="1" max="1" width="11.85546875" customWidth="1"/>
    <col min="2" max="2" width="40.42578125" customWidth="1"/>
    <col min="3" max="3" width="16.5703125" customWidth="1"/>
    <col min="4" max="4" width="14.7109375" customWidth="1"/>
    <col min="5" max="5" width="12.140625" customWidth="1"/>
    <col min="6" max="6" width="17.140625" customWidth="1"/>
    <col min="7" max="7" width="18.85546875" customWidth="1"/>
    <col min="8" max="10" width="8.42578125" customWidth="1"/>
    <col min="11" max="11" width="8.7109375" customWidth="1"/>
    <col min="12" max="1024" width="8.42578125" customWidth="1"/>
  </cols>
  <sheetData>
    <row r="1" spans="1:7" ht="19.5" customHeight="1" x14ac:dyDescent="0.2">
      <c r="F1" s="369" t="s">
        <v>524</v>
      </c>
    </row>
    <row r="2" spans="1:7" x14ac:dyDescent="0.2">
      <c r="A2" s="815" t="s">
        <v>690</v>
      </c>
      <c r="B2" s="815"/>
      <c r="C2" s="815"/>
      <c r="D2" s="815"/>
      <c r="E2" s="815"/>
      <c r="F2" s="815"/>
    </row>
    <row r="3" spans="1:7" ht="15.75" x14ac:dyDescent="0.25">
      <c r="A3" s="816" t="s">
        <v>237</v>
      </c>
      <c r="B3" s="816"/>
      <c r="C3" s="816"/>
      <c r="D3" s="816"/>
      <c r="E3" s="816"/>
      <c r="F3" s="816"/>
    </row>
    <row r="4" spans="1:7" ht="14.25" customHeight="1" thickBot="1" x14ac:dyDescent="0.25">
      <c r="A4" s="87"/>
      <c r="B4" s="87"/>
      <c r="C4" s="87"/>
      <c r="D4" s="87"/>
      <c r="E4" s="87"/>
      <c r="F4" s="88" t="s">
        <v>331</v>
      </c>
    </row>
    <row r="5" spans="1:7" ht="20.25" customHeight="1" thickBot="1" x14ac:dyDescent="0.25">
      <c r="A5" s="829" t="s">
        <v>2</v>
      </c>
      <c r="B5" s="829"/>
      <c r="C5" s="829"/>
      <c r="D5" s="829"/>
      <c r="E5" s="829"/>
      <c r="F5" s="829"/>
    </row>
    <row r="6" spans="1:7" ht="15.75" customHeight="1" thickBot="1" x14ac:dyDescent="0.25">
      <c r="A6" s="830" t="s">
        <v>333</v>
      </c>
      <c r="B6" s="831" t="s">
        <v>334</v>
      </c>
      <c r="C6" s="832">
        <v>2023</v>
      </c>
      <c r="D6" s="833"/>
      <c r="E6" s="833"/>
      <c r="F6" s="834"/>
    </row>
    <row r="7" spans="1:7" ht="21.75" customHeight="1" thickBot="1" x14ac:dyDescent="0.25">
      <c r="A7" s="830"/>
      <c r="B7" s="831"/>
      <c r="C7" s="372" t="s">
        <v>335</v>
      </c>
      <c r="D7" s="372" t="s">
        <v>508</v>
      </c>
      <c r="E7" s="371" t="s">
        <v>336</v>
      </c>
      <c r="F7" s="705" t="s">
        <v>691</v>
      </c>
      <c r="G7" s="409"/>
    </row>
    <row r="8" spans="1:7" ht="20.100000000000001" customHeight="1" x14ac:dyDescent="0.2">
      <c r="A8" s="374" t="s">
        <v>375</v>
      </c>
      <c r="B8" s="375" t="s">
        <v>452</v>
      </c>
      <c r="C8" s="377">
        <v>18864350</v>
      </c>
      <c r="D8" s="608">
        <v>4191257</v>
      </c>
      <c r="E8" s="376">
        <v>119.89432588429626</v>
      </c>
      <c r="F8" s="377">
        <v>25258857</v>
      </c>
      <c r="G8" s="410"/>
    </row>
    <row r="9" spans="1:7" ht="20.100000000000001" customHeight="1" x14ac:dyDescent="0.2">
      <c r="A9" s="378" t="s">
        <v>472</v>
      </c>
      <c r="B9" s="379" t="s">
        <v>666</v>
      </c>
      <c r="C9" s="380">
        <v>400000</v>
      </c>
      <c r="D9" s="608">
        <v>-400000</v>
      </c>
      <c r="E9" s="376">
        <v>0</v>
      </c>
      <c r="F9" s="380">
        <v>0</v>
      </c>
      <c r="G9" s="411"/>
    </row>
    <row r="10" spans="1:7" ht="20.100000000000001" customHeight="1" x14ac:dyDescent="0.2">
      <c r="A10" s="378" t="s">
        <v>453</v>
      </c>
      <c r="B10" s="379" t="s">
        <v>454</v>
      </c>
      <c r="C10" s="380">
        <v>100000</v>
      </c>
      <c r="D10" s="608">
        <v>0</v>
      </c>
      <c r="E10" s="376">
        <v>100</v>
      </c>
      <c r="F10" s="380">
        <v>100000</v>
      </c>
      <c r="G10" s="411"/>
    </row>
    <row r="11" spans="1:7" ht="20.100000000000001" customHeight="1" x14ac:dyDescent="0.2">
      <c r="A11" s="378" t="s">
        <v>474</v>
      </c>
      <c r="B11" s="379" t="s">
        <v>475</v>
      </c>
      <c r="C11" s="380">
        <v>0</v>
      </c>
      <c r="D11" s="608">
        <v>0</v>
      </c>
      <c r="E11" s="376">
        <v>0</v>
      </c>
      <c r="F11" s="380">
        <v>0</v>
      </c>
      <c r="G11" s="411"/>
    </row>
    <row r="12" spans="1:7" ht="20.100000000000001" customHeight="1" x14ac:dyDescent="0.2">
      <c r="A12" s="378" t="s">
        <v>455</v>
      </c>
      <c r="B12" s="379" t="s">
        <v>476</v>
      </c>
      <c r="C12" s="380">
        <v>350000</v>
      </c>
      <c r="D12" s="608">
        <v>250000</v>
      </c>
      <c r="E12" s="376">
        <v>171.42857142857142</v>
      </c>
      <c r="F12" s="380">
        <v>600000</v>
      </c>
      <c r="G12" s="410"/>
    </row>
    <row r="13" spans="1:7" ht="20.100000000000001" customHeight="1" x14ac:dyDescent="0.2">
      <c r="A13" s="378" t="s">
        <v>376</v>
      </c>
      <c r="B13" s="379" t="s">
        <v>377</v>
      </c>
      <c r="C13" s="380">
        <v>0</v>
      </c>
      <c r="D13" s="608">
        <v>0</v>
      </c>
      <c r="E13" s="376">
        <v>0</v>
      </c>
      <c r="F13" s="380">
        <v>0</v>
      </c>
      <c r="G13" s="410"/>
    </row>
    <row r="14" spans="1:7" ht="20.100000000000001" customHeight="1" x14ac:dyDescent="0.2">
      <c r="A14" s="378" t="s">
        <v>444</v>
      </c>
      <c r="B14" s="379" t="s">
        <v>445</v>
      </c>
      <c r="C14" s="380">
        <v>0</v>
      </c>
      <c r="D14" s="608">
        <v>0</v>
      </c>
      <c r="E14" s="376">
        <v>0</v>
      </c>
      <c r="F14" s="380">
        <v>0</v>
      </c>
      <c r="G14" s="410"/>
    </row>
    <row r="15" spans="1:7" ht="20.100000000000001" customHeight="1" x14ac:dyDescent="0.2">
      <c r="A15" s="378" t="s">
        <v>440</v>
      </c>
      <c r="B15" s="379" t="s">
        <v>441</v>
      </c>
      <c r="C15" s="380">
        <v>420000</v>
      </c>
      <c r="D15" s="608">
        <v>250000</v>
      </c>
      <c r="E15" s="376">
        <v>159.52380952380955</v>
      </c>
      <c r="F15" s="380">
        <v>670000</v>
      </c>
      <c r="G15" s="411"/>
    </row>
    <row r="16" spans="1:7" ht="20.100000000000001" customHeight="1" x14ac:dyDescent="0.2">
      <c r="A16" s="378" t="s">
        <v>379</v>
      </c>
      <c r="B16" s="379" t="s">
        <v>380</v>
      </c>
      <c r="C16" s="380">
        <v>21310000</v>
      </c>
      <c r="D16" s="608">
        <v>0</v>
      </c>
      <c r="E16" s="376">
        <v>100</v>
      </c>
      <c r="F16" s="380">
        <v>21310000</v>
      </c>
      <c r="G16" s="410"/>
    </row>
    <row r="17" spans="1:7" ht="27" customHeight="1" x14ac:dyDescent="0.2">
      <c r="A17" s="378" t="s">
        <v>381</v>
      </c>
      <c r="B17" s="379" t="s">
        <v>382</v>
      </c>
      <c r="C17" s="380">
        <v>4960000</v>
      </c>
      <c r="D17" s="608">
        <v>152500</v>
      </c>
      <c r="E17" s="376">
        <v>101.8997197134849</v>
      </c>
      <c r="F17" s="380">
        <v>8180000</v>
      </c>
      <c r="G17" s="410"/>
    </row>
    <row r="18" spans="1:7" ht="20.100000000000001" customHeight="1" thickBot="1" x14ac:dyDescent="0.25">
      <c r="A18" s="381" t="s">
        <v>430</v>
      </c>
      <c r="B18" s="382" t="s">
        <v>431</v>
      </c>
      <c r="C18" s="383">
        <v>550000</v>
      </c>
      <c r="D18" s="608">
        <v>532218</v>
      </c>
      <c r="E18" s="376">
        <v>140.93984615384616</v>
      </c>
      <c r="F18" s="383">
        <v>1832218</v>
      </c>
      <c r="G18" s="410"/>
    </row>
    <row r="19" spans="1:7" ht="24.95" customHeight="1" thickBot="1" x14ac:dyDescent="0.25">
      <c r="A19" s="825" t="s">
        <v>3</v>
      </c>
      <c r="B19" s="825"/>
      <c r="C19" s="415">
        <f>SUM(C8:C18)</f>
        <v>46954350</v>
      </c>
      <c r="D19" s="412">
        <f>SUM(D8:D18)</f>
        <v>4975975</v>
      </c>
      <c r="E19" s="414">
        <f>F19/C19*100</f>
        <v>123.42003456548754</v>
      </c>
      <c r="F19" s="415">
        <f>SUM(F8:F18)</f>
        <v>57951075</v>
      </c>
      <c r="G19" s="411"/>
    </row>
    <row r="20" spans="1:7" ht="20.100000000000001" customHeight="1" thickBot="1" x14ac:dyDescent="0.25">
      <c r="A20" s="374" t="s">
        <v>383</v>
      </c>
      <c r="B20" s="375" t="s">
        <v>384</v>
      </c>
      <c r="C20" s="377">
        <v>6565000</v>
      </c>
      <c r="D20" s="608">
        <v>610000</v>
      </c>
      <c r="E20" s="376">
        <v>108.59082331070613</v>
      </c>
      <c r="F20" s="377">
        <v>7710600</v>
      </c>
      <c r="G20" s="410"/>
    </row>
    <row r="21" spans="1:7" ht="24.95" customHeight="1" thickBot="1" x14ac:dyDescent="0.25">
      <c r="A21" s="825" t="s">
        <v>480</v>
      </c>
      <c r="B21" s="825"/>
      <c r="C21" s="416">
        <f>SUM(C20:C20)</f>
        <v>6565000</v>
      </c>
      <c r="D21" s="412">
        <f>SUM(D20:D20)</f>
        <v>610000</v>
      </c>
      <c r="E21" s="414">
        <f>F21/C21*100</f>
        <v>117.45011424219345</v>
      </c>
      <c r="F21" s="416">
        <f>SUM(F20:F20)</f>
        <v>7710600</v>
      </c>
      <c r="G21" s="411"/>
    </row>
    <row r="22" spans="1:7" ht="20.100000000000001" customHeight="1" x14ac:dyDescent="0.2">
      <c r="A22" s="374" t="s">
        <v>387</v>
      </c>
      <c r="B22" s="375" t="s">
        <v>447</v>
      </c>
      <c r="C22" s="377">
        <v>230000</v>
      </c>
      <c r="D22" s="608">
        <v>0</v>
      </c>
      <c r="E22" s="376">
        <v>100</v>
      </c>
      <c r="F22" s="377">
        <v>230000</v>
      </c>
      <c r="G22" s="410"/>
    </row>
    <row r="23" spans="1:7" ht="20.100000000000001" hidden="1" customHeight="1" x14ac:dyDescent="0.2">
      <c r="A23" s="378" t="s">
        <v>446</v>
      </c>
      <c r="B23" s="379" t="s">
        <v>525</v>
      </c>
      <c r="C23" s="380"/>
      <c r="D23" s="608">
        <v>0</v>
      </c>
      <c r="E23" s="376" t="e">
        <v>#DIV/0!</v>
      </c>
      <c r="F23" s="380"/>
      <c r="G23" s="411"/>
    </row>
    <row r="24" spans="1:7" ht="20.100000000000001" hidden="1" customHeight="1" x14ac:dyDescent="0.2">
      <c r="A24" s="378" t="s">
        <v>526</v>
      </c>
      <c r="B24" s="379" t="s">
        <v>527</v>
      </c>
      <c r="C24" s="380"/>
      <c r="D24" s="608">
        <v>0</v>
      </c>
      <c r="E24" s="376" t="e">
        <v>#DIV/0!</v>
      </c>
      <c r="F24" s="380"/>
      <c r="G24" s="411"/>
    </row>
    <row r="25" spans="1:7" ht="20.100000000000001" hidden="1" customHeight="1" x14ac:dyDescent="0.2">
      <c r="A25" s="378" t="s">
        <v>528</v>
      </c>
      <c r="B25" s="379" t="s">
        <v>529</v>
      </c>
      <c r="C25" s="380"/>
      <c r="D25" s="608">
        <v>0</v>
      </c>
      <c r="E25" s="376" t="e">
        <v>#DIV/0!</v>
      </c>
      <c r="F25" s="380"/>
      <c r="G25" s="411"/>
    </row>
    <row r="26" spans="1:7" ht="20.100000000000001" customHeight="1" x14ac:dyDescent="0.2">
      <c r="A26" s="378" t="s">
        <v>388</v>
      </c>
      <c r="B26" s="379" t="s">
        <v>389</v>
      </c>
      <c r="C26" s="380">
        <v>8926000</v>
      </c>
      <c r="D26" s="608">
        <v>1559204</v>
      </c>
      <c r="E26" s="376">
        <v>113.62739722100397</v>
      </c>
      <c r="F26" s="380">
        <v>13000890</v>
      </c>
      <c r="G26" s="411"/>
    </row>
    <row r="27" spans="1:7" ht="20.100000000000001" hidden="1" customHeight="1" x14ac:dyDescent="0.2">
      <c r="A27" s="378" t="s">
        <v>530</v>
      </c>
      <c r="B27" s="417" t="s">
        <v>531</v>
      </c>
      <c r="C27" s="380"/>
      <c r="D27" s="608">
        <v>0</v>
      </c>
      <c r="E27" s="376" t="e">
        <v>#DIV/0!</v>
      </c>
      <c r="F27" s="380"/>
      <c r="G27" s="411"/>
    </row>
    <row r="28" spans="1:7" ht="20.100000000000001" hidden="1" customHeight="1" x14ac:dyDescent="0.2">
      <c r="A28" s="378" t="s">
        <v>532</v>
      </c>
      <c r="B28" s="417" t="s">
        <v>533</v>
      </c>
      <c r="C28" s="380"/>
      <c r="D28" s="608">
        <v>0</v>
      </c>
      <c r="E28" s="376" t="e">
        <v>#DIV/0!</v>
      </c>
      <c r="F28" s="380"/>
      <c r="G28" s="411"/>
    </row>
    <row r="29" spans="1:7" ht="20.100000000000001" hidden="1" customHeight="1" x14ac:dyDescent="0.2">
      <c r="A29" s="378" t="s">
        <v>534</v>
      </c>
      <c r="B29" s="417" t="s">
        <v>535</v>
      </c>
      <c r="C29" s="380"/>
      <c r="D29" s="608">
        <v>0</v>
      </c>
      <c r="E29" s="376" t="e">
        <v>#DIV/0!</v>
      </c>
      <c r="F29" s="380"/>
      <c r="G29" s="411"/>
    </row>
    <row r="30" spans="1:7" ht="20.100000000000001" hidden="1" customHeight="1" x14ac:dyDescent="0.2">
      <c r="A30" s="378" t="s">
        <v>536</v>
      </c>
      <c r="B30" s="417" t="s">
        <v>537</v>
      </c>
      <c r="C30" s="380"/>
      <c r="D30" s="608">
        <v>0</v>
      </c>
      <c r="E30" s="376" t="e">
        <v>#DIV/0!</v>
      </c>
      <c r="F30" s="380"/>
      <c r="G30" s="411"/>
    </row>
    <row r="31" spans="1:7" ht="20.100000000000001" hidden="1" customHeight="1" x14ac:dyDescent="0.2">
      <c r="A31" s="378" t="s">
        <v>538</v>
      </c>
      <c r="B31" s="417" t="s">
        <v>539</v>
      </c>
      <c r="C31" s="380"/>
      <c r="D31" s="608">
        <v>0</v>
      </c>
      <c r="E31" s="376" t="e">
        <v>#DIV/0!</v>
      </c>
      <c r="F31" s="380"/>
      <c r="G31" s="411"/>
    </row>
    <row r="32" spans="1:7" ht="19.5" hidden="1" customHeight="1" x14ac:dyDescent="0.2">
      <c r="A32" s="378" t="s">
        <v>540</v>
      </c>
      <c r="B32" s="417" t="s">
        <v>541</v>
      </c>
      <c r="C32" s="380"/>
      <c r="D32" s="608">
        <v>0</v>
      </c>
      <c r="E32" s="376" t="e">
        <v>#DIV/0!</v>
      </c>
      <c r="F32" s="380"/>
      <c r="G32" s="411"/>
    </row>
    <row r="33" spans="1:7" ht="20.100000000000001" customHeight="1" x14ac:dyDescent="0.2">
      <c r="A33" s="378" t="s">
        <v>390</v>
      </c>
      <c r="B33" s="379" t="s">
        <v>478</v>
      </c>
      <c r="C33" s="380">
        <v>2247600</v>
      </c>
      <c r="D33" s="608">
        <v>42000</v>
      </c>
      <c r="E33" s="376">
        <v>101.86865990389748</v>
      </c>
      <c r="F33" s="380">
        <v>2289600</v>
      </c>
      <c r="G33" s="411"/>
    </row>
    <row r="34" spans="1:7" ht="20.100000000000001" customHeight="1" x14ac:dyDescent="0.2">
      <c r="A34" s="378" t="s">
        <v>391</v>
      </c>
      <c r="B34" s="379" t="s">
        <v>392</v>
      </c>
      <c r="C34" s="380">
        <v>354000</v>
      </c>
      <c r="D34" s="608">
        <v>90000</v>
      </c>
      <c r="E34" s="376">
        <v>125.42372881355932</v>
      </c>
      <c r="F34" s="380">
        <v>444000</v>
      </c>
      <c r="G34" s="411"/>
    </row>
    <row r="35" spans="1:7" ht="20.100000000000001" customHeight="1" x14ac:dyDescent="0.2">
      <c r="A35" s="378" t="s">
        <v>395</v>
      </c>
      <c r="B35" s="379" t="s">
        <v>542</v>
      </c>
      <c r="C35" s="380">
        <v>10894000</v>
      </c>
      <c r="D35" s="608">
        <v>500000</v>
      </c>
      <c r="E35" s="376">
        <v>104.58968239397835</v>
      </c>
      <c r="F35" s="380">
        <v>11394000</v>
      </c>
      <c r="G35" s="411"/>
    </row>
    <row r="36" spans="1:7" ht="20.100000000000001" customHeight="1" x14ac:dyDescent="0.2">
      <c r="A36" s="378" t="s">
        <v>393</v>
      </c>
      <c r="B36" s="417" t="s">
        <v>543</v>
      </c>
      <c r="C36" s="380">
        <v>6240000</v>
      </c>
      <c r="D36" s="608">
        <v>500000</v>
      </c>
      <c r="E36" s="376">
        <v>108.01282051282051</v>
      </c>
      <c r="F36" s="380">
        <v>6740000</v>
      </c>
      <c r="G36" s="411"/>
    </row>
    <row r="37" spans="1:7" ht="20.100000000000001" customHeight="1" x14ac:dyDescent="0.2">
      <c r="A37" s="378" t="s">
        <v>394</v>
      </c>
      <c r="B37" s="417" t="s">
        <v>544</v>
      </c>
      <c r="C37" s="380">
        <v>4390000</v>
      </c>
      <c r="D37" s="608">
        <v>0</v>
      </c>
      <c r="E37" s="376">
        <v>100</v>
      </c>
      <c r="F37" s="380">
        <v>4390000</v>
      </c>
      <c r="G37" s="411"/>
    </row>
    <row r="38" spans="1:7" ht="20.100000000000001" customHeight="1" x14ac:dyDescent="0.2">
      <c r="A38" s="378" t="s">
        <v>429</v>
      </c>
      <c r="B38" s="417" t="s">
        <v>545</v>
      </c>
      <c r="C38" s="380">
        <v>264000</v>
      </c>
      <c r="D38" s="608">
        <v>0</v>
      </c>
      <c r="E38" s="376">
        <v>100</v>
      </c>
      <c r="F38" s="380">
        <v>264000</v>
      </c>
      <c r="G38" s="411"/>
    </row>
    <row r="39" spans="1:7" ht="20.100000000000001" customHeight="1" x14ac:dyDescent="0.2">
      <c r="A39" s="378" t="s">
        <v>432</v>
      </c>
      <c r="B39" s="379" t="s">
        <v>433</v>
      </c>
      <c r="C39" s="380">
        <v>19800000</v>
      </c>
      <c r="D39" s="608">
        <v>353902</v>
      </c>
      <c r="E39" s="376">
        <v>101.78738383838383</v>
      </c>
      <c r="F39" s="380">
        <v>20153902</v>
      </c>
      <c r="G39" s="411"/>
    </row>
    <row r="40" spans="1:7" ht="20.100000000000001" customHeight="1" x14ac:dyDescent="0.2">
      <c r="A40" s="378" t="s">
        <v>396</v>
      </c>
      <c r="B40" s="379" t="s">
        <v>397</v>
      </c>
      <c r="C40" s="380">
        <v>150000</v>
      </c>
      <c r="D40" s="608">
        <v>490000</v>
      </c>
      <c r="E40" s="376">
        <v>176.5625</v>
      </c>
      <c r="F40" s="380">
        <v>1130000</v>
      </c>
      <c r="G40" s="411"/>
    </row>
    <row r="41" spans="1:7" ht="20.100000000000001" customHeight="1" x14ac:dyDescent="0.2">
      <c r="A41" s="378" t="s">
        <v>398</v>
      </c>
      <c r="B41" s="379" t="s">
        <v>399</v>
      </c>
      <c r="C41" s="380">
        <v>5890000</v>
      </c>
      <c r="D41" s="608">
        <v>272000</v>
      </c>
      <c r="E41" s="376">
        <v>104.61799660441426</v>
      </c>
      <c r="F41" s="380">
        <v>6162000</v>
      </c>
      <c r="G41" s="411"/>
    </row>
    <row r="42" spans="1:7" ht="20.100000000000001" customHeight="1" x14ac:dyDescent="0.2">
      <c r="A42" s="378" t="s">
        <v>546</v>
      </c>
      <c r="B42" s="379" t="s">
        <v>547</v>
      </c>
      <c r="C42" s="380">
        <v>3000000</v>
      </c>
      <c r="D42" s="608">
        <v>700000</v>
      </c>
      <c r="E42" s="376">
        <v>123.33333333333334</v>
      </c>
      <c r="F42" s="380">
        <v>3700000</v>
      </c>
      <c r="G42" s="411"/>
    </row>
    <row r="43" spans="1:7" ht="20.100000000000001" customHeight="1" x14ac:dyDescent="0.2">
      <c r="A43" s="378" t="s">
        <v>400</v>
      </c>
      <c r="B43" s="379" t="s">
        <v>401</v>
      </c>
      <c r="C43" s="380">
        <v>3438400</v>
      </c>
      <c r="D43" s="608">
        <v>869400</v>
      </c>
      <c r="E43" s="376">
        <v>125.28501628664495</v>
      </c>
      <c r="F43" s="380">
        <v>4307800</v>
      </c>
      <c r="G43" s="411"/>
    </row>
    <row r="44" spans="1:7" ht="20.100000000000001" customHeight="1" x14ac:dyDescent="0.2">
      <c r="A44" s="378" t="s">
        <v>402</v>
      </c>
      <c r="B44" s="379" t="s">
        <v>403</v>
      </c>
      <c r="C44" s="380">
        <v>13240000</v>
      </c>
      <c r="D44" s="608">
        <v>396244</v>
      </c>
      <c r="E44" s="376">
        <v>103.50472315584645</v>
      </c>
      <c r="F44" s="380">
        <v>11702244</v>
      </c>
      <c r="G44" s="411"/>
    </row>
    <row r="45" spans="1:7" ht="20.100000000000001" customHeight="1" x14ac:dyDescent="0.2">
      <c r="A45" s="378" t="s">
        <v>448</v>
      </c>
      <c r="B45" s="379" t="s">
        <v>449</v>
      </c>
      <c r="C45" s="380">
        <v>50000</v>
      </c>
      <c r="D45" s="608">
        <v>0</v>
      </c>
      <c r="E45" s="376">
        <v>100</v>
      </c>
      <c r="F45" s="380">
        <v>50000</v>
      </c>
      <c r="G45" s="411"/>
    </row>
    <row r="46" spans="1:7" ht="19.5" customHeight="1" x14ac:dyDescent="0.2">
      <c r="A46" s="378" t="s">
        <v>404</v>
      </c>
      <c r="B46" s="379" t="s">
        <v>548</v>
      </c>
      <c r="C46" s="380">
        <v>16411240</v>
      </c>
      <c r="D46" s="608">
        <v>545775</v>
      </c>
      <c r="E46" s="376">
        <v>103.11622611271582</v>
      </c>
      <c r="F46" s="380">
        <v>18059748</v>
      </c>
      <c r="G46" s="411"/>
    </row>
    <row r="47" spans="1:7" ht="20.100000000000001" customHeight="1" x14ac:dyDescent="0.2">
      <c r="A47" s="378" t="s">
        <v>406</v>
      </c>
      <c r="B47" s="379" t="s">
        <v>407</v>
      </c>
      <c r="C47" s="380">
        <v>4400000</v>
      </c>
      <c r="D47" s="608">
        <v>9820000</v>
      </c>
      <c r="E47" s="376">
        <v>323.18181818181819</v>
      </c>
      <c r="F47" s="380">
        <v>14220000</v>
      </c>
      <c r="G47" s="411"/>
    </row>
    <row r="48" spans="1:7" ht="20.100000000000001" customHeight="1" x14ac:dyDescent="0.2">
      <c r="A48" s="378" t="s">
        <v>408</v>
      </c>
      <c r="B48" s="379" t="s">
        <v>409</v>
      </c>
      <c r="C48" s="380">
        <v>10000</v>
      </c>
      <c r="D48" s="608">
        <v>0</v>
      </c>
      <c r="E48" s="376">
        <v>100</v>
      </c>
      <c r="F48" s="380">
        <v>10000</v>
      </c>
      <c r="G48" s="411"/>
    </row>
    <row r="49" spans="1:11" ht="20.100000000000001" customHeight="1" thickBot="1" x14ac:dyDescent="0.25">
      <c r="A49" s="378" t="s">
        <v>410</v>
      </c>
      <c r="B49" s="379" t="s">
        <v>411</v>
      </c>
      <c r="C49" s="380">
        <v>430000</v>
      </c>
      <c r="D49" s="608">
        <v>150000</v>
      </c>
      <c r="E49" s="376">
        <v>113.27433628318585</v>
      </c>
      <c r="F49" s="380">
        <v>1280000</v>
      </c>
      <c r="G49" s="411"/>
    </row>
    <row r="50" spans="1:11" ht="24.95" customHeight="1" thickBot="1" x14ac:dyDescent="0.25">
      <c r="A50" s="825" t="s">
        <v>5</v>
      </c>
      <c r="B50" s="825"/>
      <c r="C50" s="415">
        <f>SUM(C22:C35,C39:C49)</f>
        <v>89471240</v>
      </c>
      <c r="D50" s="606">
        <f>SUM(D22:D35,D39:D49)</f>
        <v>15788525</v>
      </c>
      <c r="E50" s="419">
        <f>F50/C50*100</f>
        <v>120.85915429360317</v>
      </c>
      <c r="F50" s="415">
        <f>SUM(F22:F35,F39:F49)</f>
        <v>108134184</v>
      </c>
      <c r="G50" s="411"/>
    </row>
    <row r="51" spans="1:11" ht="21.75" customHeight="1" x14ac:dyDescent="0.2">
      <c r="A51" s="420" t="s">
        <v>458</v>
      </c>
      <c r="B51" s="421" t="s">
        <v>549</v>
      </c>
      <c r="C51" s="422">
        <v>0</v>
      </c>
      <c r="D51" s="610">
        <v>0</v>
      </c>
      <c r="E51" s="376">
        <v>0</v>
      </c>
      <c r="F51" s="422">
        <v>0</v>
      </c>
      <c r="G51" s="411"/>
    </row>
    <row r="52" spans="1:11" ht="20.100000000000001" customHeight="1" x14ac:dyDescent="0.2">
      <c r="A52" s="374" t="s">
        <v>550</v>
      </c>
      <c r="B52" s="375" t="s">
        <v>551</v>
      </c>
      <c r="C52" s="377">
        <v>0</v>
      </c>
      <c r="D52" s="423">
        <v>0</v>
      </c>
      <c r="E52" s="376">
        <v>0</v>
      </c>
      <c r="F52" s="377"/>
      <c r="G52" s="424"/>
    </row>
    <row r="53" spans="1:11" ht="20.100000000000001" customHeight="1" x14ac:dyDescent="0.2">
      <c r="A53" s="378" t="s">
        <v>552</v>
      </c>
      <c r="B53" s="379" t="s">
        <v>667</v>
      </c>
      <c r="C53" s="380">
        <v>6300000</v>
      </c>
      <c r="D53" s="423">
        <v>0</v>
      </c>
      <c r="E53" s="376">
        <v>100</v>
      </c>
      <c r="F53" s="380">
        <v>6300000</v>
      </c>
      <c r="G53" s="424"/>
    </row>
    <row r="54" spans="1:11" ht="20.100000000000001" customHeight="1" x14ac:dyDescent="0.2">
      <c r="A54" s="378" t="s">
        <v>553</v>
      </c>
      <c r="B54" s="379" t="s">
        <v>554</v>
      </c>
      <c r="C54" s="380">
        <v>5500000</v>
      </c>
      <c r="D54" s="423">
        <v>0</v>
      </c>
      <c r="E54" s="376">
        <v>100</v>
      </c>
      <c r="F54" s="380">
        <v>5500000</v>
      </c>
      <c r="G54" s="424"/>
    </row>
    <row r="55" spans="1:11" ht="20.100000000000001" customHeight="1" x14ac:dyDescent="0.2">
      <c r="A55" s="378" t="s">
        <v>555</v>
      </c>
      <c r="B55" s="379" t="s">
        <v>556</v>
      </c>
      <c r="C55" s="380"/>
      <c r="D55" s="423">
        <v>0</v>
      </c>
      <c r="E55" s="376">
        <v>0</v>
      </c>
      <c r="F55" s="380"/>
      <c r="G55" s="424"/>
    </row>
    <row r="56" spans="1:11" ht="20.100000000000001" customHeight="1" x14ac:dyDescent="0.2">
      <c r="A56" s="378" t="s">
        <v>557</v>
      </c>
      <c r="B56" s="379" t="s">
        <v>558</v>
      </c>
      <c r="C56" s="380"/>
      <c r="D56" s="423">
        <v>0</v>
      </c>
      <c r="E56" s="376">
        <v>0</v>
      </c>
      <c r="F56" s="380"/>
      <c r="G56" s="424"/>
    </row>
    <row r="57" spans="1:11" ht="18.75" customHeight="1" thickBot="1" x14ac:dyDescent="0.25">
      <c r="A57" s="381" t="s">
        <v>559</v>
      </c>
      <c r="B57" s="382" t="s">
        <v>560</v>
      </c>
      <c r="C57" s="383">
        <v>0</v>
      </c>
      <c r="D57" s="609">
        <v>0</v>
      </c>
      <c r="E57" s="376">
        <v>0</v>
      </c>
      <c r="F57" s="383">
        <v>0</v>
      </c>
      <c r="G57" s="424"/>
    </row>
    <row r="58" spans="1:11" ht="25.5" customHeight="1" thickBot="1" x14ac:dyDescent="0.25">
      <c r="A58" s="825" t="s">
        <v>561</v>
      </c>
      <c r="B58" s="825"/>
      <c r="C58" s="416">
        <f>SUM(C51:C57)</f>
        <v>11800000</v>
      </c>
      <c r="D58" s="418">
        <f t="shared" ref="D58" si="0">SUM(D51:D57)</f>
        <v>0</v>
      </c>
      <c r="E58" s="419">
        <f>F58/C58*100</f>
        <v>100</v>
      </c>
      <c r="F58" s="416">
        <f>SUM(F51:F57)</f>
        <v>11800000</v>
      </c>
      <c r="G58" s="424"/>
    </row>
    <row r="59" spans="1:11" ht="24.95" customHeight="1" x14ac:dyDescent="0.2">
      <c r="A59" s="374" t="s">
        <v>412</v>
      </c>
      <c r="B59" s="733" t="s">
        <v>413</v>
      </c>
      <c r="C59" s="734">
        <v>0</v>
      </c>
      <c r="D59" s="735">
        <f>F59-C59</f>
        <v>0</v>
      </c>
      <c r="E59" s="736">
        <v>0</v>
      </c>
      <c r="F59" s="737">
        <f>'[1]Kiadások COFOG szerint'!F102</f>
        <v>0</v>
      </c>
      <c r="G59" s="424"/>
    </row>
    <row r="60" spans="1:11" ht="24.95" customHeight="1" x14ac:dyDescent="0.2">
      <c r="A60" s="378" t="s">
        <v>414</v>
      </c>
      <c r="B60" s="738" t="s">
        <v>415</v>
      </c>
      <c r="C60" s="739">
        <v>0</v>
      </c>
      <c r="D60" s="740">
        <f>F60-C60</f>
        <v>0</v>
      </c>
      <c r="E60" s="741">
        <v>0</v>
      </c>
      <c r="F60" s="742"/>
      <c r="G60" s="424"/>
      <c r="K60" s="2"/>
    </row>
    <row r="61" spans="1:11" ht="24.95" customHeight="1" x14ac:dyDescent="0.2">
      <c r="A61" s="378" t="s">
        <v>457</v>
      </c>
      <c r="B61" s="738" t="s">
        <v>562</v>
      </c>
      <c r="C61" s="743">
        <f>'[1]Kiadások COFOG szerint'!C108</f>
        <v>14550000</v>
      </c>
      <c r="D61" s="740">
        <v>0</v>
      </c>
      <c r="E61" s="744">
        <v>100</v>
      </c>
      <c r="F61" s="742">
        <v>63079410</v>
      </c>
      <c r="G61" s="425"/>
    </row>
    <row r="62" spans="1:11" ht="24.95" customHeight="1" x14ac:dyDescent="0.2">
      <c r="A62" s="378" t="s">
        <v>563</v>
      </c>
      <c r="B62" s="738" t="s">
        <v>564</v>
      </c>
      <c r="C62" s="739">
        <v>0</v>
      </c>
      <c r="D62" s="740">
        <v>206036</v>
      </c>
      <c r="E62" s="744">
        <v>0</v>
      </c>
      <c r="F62" s="742">
        <v>206036</v>
      </c>
      <c r="G62" s="425"/>
    </row>
    <row r="63" spans="1:11" ht="24.95" customHeight="1" thickBot="1" x14ac:dyDescent="0.25">
      <c r="A63" s="381" t="s">
        <v>416</v>
      </c>
      <c r="B63" s="745" t="s">
        <v>565</v>
      </c>
      <c r="C63" s="746">
        <f>'[1]Kiadások COFOG szerint'!C249</f>
        <v>5389700</v>
      </c>
      <c r="D63" s="747">
        <v>0</v>
      </c>
      <c r="E63" s="748">
        <v>100</v>
      </c>
      <c r="F63" s="749">
        <v>6289700</v>
      </c>
      <c r="G63" s="425"/>
    </row>
    <row r="64" spans="1:11" ht="24.95" customHeight="1" thickBot="1" x14ac:dyDescent="0.25">
      <c r="A64" s="826" t="s">
        <v>566</v>
      </c>
      <c r="B64" s="826"/>
      <c r="C64" s="428">
        <f>SUM(C59:C63)</f>
        <v>19939700</v>
      </c>
      <c r="D64" s="426">
        <f t="shared" ref="D64" si="1">SUM(D59:D63)</f>
        <v>206036</v>
      </c>
      <c r="E64" s="427">
        <f>F64/C64*100</f>
        <v>348.92774715768041</v>
      </c>
      <c r="F64" s="428">
        <f>SUM(F59:F63)</f>
        <v>69575146</v>
      </c>
      <c r="G64" s="424"/>
    </row>
    <row r="65" spans="1:9" ht="20.100000000000001" customHeight="1" x14ac:dyDescent="0.2">
      <c r="A65" s="374" t="s">
        <v>419</v>
      </c>
      <c r="B65" s="375" t="s">
        <v>420</v>
      </c>
      <c r="C65" s="377">
        <v>1370000</v>
      </c>
      <c r="D65" s="607">
        <v>0</v>
      </c>
      <c r="E65" s="429">
        <v>100</v>
      </c>
      <c r="F65" s="377">
        <v>1370000</v>
      </c>
      <c r="G65" s="424"/>
    </row>
    <row r="66" spans="1:9" ht="20.100000000000001" customHeight="1" x14ac:dyDescent="0.2">
      <c r="A66" s="378" t="s">
        <v>567</v>
      </c>
      <c r="B66" s="379" t="s">
        <v>568</v>
      </c>
      <c r="C66" s="380">
        <v>0</v>
      </c>
      <c r="D66" s="607">
        <v>0</v>
      </c>
      <c r="E66" s="429">
        <v>0</v>
      </c>
      <c r="F66" s="380">
        <v>0</v>
      </c>
      <c r="G66" s="424"/>
    </row>
    <row r="67" spans="1:9" ht="20.100000000000001" customHeight="1" x14ac:dyDescent="0.2">
      <c r="A67" s="378" t="s">
        <v>421</v>
      </c>
      <c r="B67" s="379" t="s">
        <v>422</v>
      </c>
      <c r="C67" s="380">
        <v>150000</v>
      </c>
      <c r="D67" s="607">
        <v>181047</v>
      </c>
      <c r="E67" s="429">
        <v>134.01348914105358</v>
      </c>
      <c r="F67" s="380">
        <v>713327</v>
      </c>
      <c r="G67" s="425"/>
    </row>
    <row r="68" spans="1:9" ht="20.100000000000001" customHeight="1" x14ac:dyDescent="0.2">
      <c r="A68" s="378" t="s">
        <v>423</v>
      </c>
      <c r="B68" s="379" t="s">
        <v>424</v>
      </c>
      <c r="C68" s="380">
        <v>300000</v>
      </c>
      <c r="D68" s="607">
        <v>855063</v>
      </c>
      <c r="E68" s="429">
        <v>113.34777075870319</v>
      </c>
      <c r="F68" s="380">
        <v>7261099</v>
      </c>
      <c r="G68" s="425"/>
      <c r="I68" s="82"/>
    </row>
    <row r="69" spans="1:9" ht="20.100000000000001" customHeight="1" x14ac:dyDescent="0.2">
      <c r="A69" s="378" t="s">
        <v>425</v>
      </c>
      <c r="B69" s="379" t="s">
        <v>569</v>
      </c>
      <c r="C69" s="380">
        <v>504000</v>
      </c>
      <c r="D69" s="607">
        <v>253679</v>
      </c>
      <c r="E69" s="429">
        <v>111.32484413099515</v>
      </c>
      <c r="F69" s="380">
        <v>2493701</v>
      </c>
      <c r="G69" s="425"/>
    </row>
    <row r="70" spans="1:9" ht="20.100000000000001" customHeight="1" x14ac:dyDescent="0.2">
      <c r="A70" s="378" t="s">
        <v>426</v>
      </c>
      <c r="B70" s="379" t="s">
        <v>427</v>
      </c>
      <c r="C70" s="380">
        <v>0</v>
      </c>
      <c r="D70" s="607">
        <v>4330022</v>
      </c>
      <c r="E70" s="429">
        <v>103.20716226058757</v>
      </c>
      <c r="F70" s="380">
        <v>139341027</v>
      </c>
      <c r="G70" s="425"/>
    </row>
    <row r="71" spans="1:9" ht="20.100000000000001" customHeight="1" x14ac:dyDescent="0.2">
      <c r="A71" s="378" t="s">
        <v>442</v>
      </c>
      <c r="B71" s="379" t="s">
        <v>443</v>
      </c>
      <c r="C71" s="380">
        <v>7000000</v>
      </c>
      <c r="D71" s="607">
        <v>0</v>
      </c>
      <c r="E71" s="429">
        <v>100</v>
      </c>
      <c r="F71" s="380">
        <v>7000000</v>
      </c>
      <c r="G71" s="425"/>
    </row>
    <row r="72" spans="1:9" ht="20.100000000000001" customHeight="1" thickBot="1" x14ac:dyDescent="0.25">
      <c r="A72" s="381" t="s">
        <v>428</v>
      </c>
      <c r="B72" s="382" t="s">
        <v>503</v>
      </c>
      <c r="C72" s="383">
        <v>1890000</v>
      </c>
      <c r="D72" s="607">
        <v>-8650000</v>
      </c>
      <c r="E72" s="429">
        <v>77.166866361997876</v>
      </c>
      <c r="F72" s="383">
        <v>29233543</v>
      </c>
      <c r="G72" s="425"/>
    </row>
    <row r="73" spans="1:9" ht="24.95" customHeight="1" thickBot="1" x14ac:dyDescent="0.25">
      <c r="A73" s="825" t="s">
        <v>570</v>
      </c>
      <c r="B73" s="825"/>
      <c r="C73" s="416">
        <v>11214000</v>
      </c>
      <c r="D73" s="606">
        <f>SUM(D65:D72)</f>
        <v>-3030189</v>
      </c>
      <c r="E73" s="785">
        <v>98.408872568755328</v>
      </c>
      <c r="F73" s="416">
        <f>SUM(F65:F72)</f>
        <v>187412697</v>
      </c>
      <c r="G73" s="425"/>
    </row>
    <row r="74" spans="1:9" ht="24.95" customHeight="1" thickBot="1" x14ac:dyDescent="0.25">
      <c r="A74" s="431" t="s">
        <v>450</v>
      </c>
      <c r="B74" s="432" t="s">
        <v>451</v>
      </c>
      <c r="C74" s="433">
        <v>0</v>
      </c>
      <c r="D74" s="413">
        <v>0</v>
      </c>
      <c r="E74" s="430">
        <v>0</v>
      </c>
      <c r="F74" s="433">
        <v>0</v>
      </c>
      <c r="G74" s="425"/>
    </row>
    <row r="75" spans="1:9" ht="24.95" customHeight="1" thickBot="1" x14ac:dyDescent="0.25">
      <c r="A75" s="431" t="s">
        <v>694</v>
      </c>
      <c r="B75" s="432" t="s">
        <v>695</v>
      </c>
      <c r="C75" s="433">
        <v>0</v>
      </c>
      <c r="D75" s="793">
        <v>1500000</v>
      </c>
      <c r="E75" s="430">
        <v>0</v>
      </c>
      <c r="F75" s="433">
        <v>1500000</v>
      </c>
      <c r="G75" s="425"/>
    </row>
    <row r="76" spans="1:9" ht="24.95" customHeight="1" thickBot="1" x14ac:dyDescent="0.25">
      <c r="A76" s="434" t="s">
        <v>436</v>
      </c>
      <c r="B76" s="435" t="s">
        <v>437</v>
      </c>
      <c r="C76" s="437">
        <v>9750886</v>
      </c>
      <c r="D76" s="436">
        <v>0</v>
      </c>
      <c r="E76" s="430">
        <v>100</v>
      </c>
      <c r="F76" s="437">
        <v>9750886</v>
      </c>
      <c r="G76" s="425"/>
    </row>
    <row r="77" spans="1:9" ht="24.95" customHeight="1" thickBot="1" x14ac:dyDescent="0.25">
      <c r="A77" s="438" t="s">
        <v>438</v>
      </c>
      <c r="B77" s="435" t="s">
        <v>439</v>
      </c>
      <c r="C77" s="433">
        <v>221309261</v>
      </c>
      <c r="D77" s="436">
        <v>1840347</v>
      </c>
      <c r="E77" s="430">
        <v>100.80615429004816</v>
      </c>
      <c r="F77" s="433">
        <v>230127540</v>
      </c>
      <c r="G77" s="425"/>
    </row>
    <row r="78" spans="1:9" ht="24.95" customHeight="1" thickBot="1" x14ac:dyDescent="0.25">
      <c r="A78" s="827" t="s">
        <v>417</v>
      </c>
      <c r="B78" s="439" t="s">
        <v>571</v>
      </c>
      <c r="C78" s="441">
        <v>17920923</v>
      </c>
      <c r="D78" s="436">
        <v>20822605</v>
      </c>
      <c r="E78" s="440">
        <v>179.65555234558931</v>
      </c>
      <c r="F78" s="441">
        <v>46963413</v>
      </c>
      <c r="G78" s="425"/>
    </row>
    <row r="79" spans="1:9" ht="20.25" customHeight="1" thickBot="1" x14ac:dyDescent="0.25">
      <c r="A79" s="827"/>
      <c r="B79" s="442" t="s">
        <v>572</v>
      </c>
      <c r="C79" s="444">
        <v>232626378</v>
      </c>
      <c r="D79" s="611">
        <v>0</v>
      </c>
      <c r="E79" s="443">
        <v>0</v>
      </c>
      <c r="F79" s="444">
        <v>0</v>
      </c>
      <c r="G79" s="425"/>
    </row>
    <row r="80" spans="1:9" ht="20.25" customHeight="1" thickBot="1" x14ac:dyDescent="0.25">
      <c r="A80" s="827"/>
      <c r="B80" s="445" t="s">
        <v>418</v>
      </c>
      <c r="C80" s="447">
        <v>0</v>
      </c>
      <c r="D80" s="611">
        <v>0</v>
      </c>
      <c r="E80" s="446">
        <v>0</v>
      </c>
      <c r="F80" s="447">
        <v>0</v>
      </c>
      <c r="G80" s="425"/>
    </row>
    <row r="81" spans="1:7" ht="22.5" customHeight="1" thickBot="1" x14ac:dyDescent="0.3">
      <c r="A81" s="828" t="s">
        <v>154</v>
      </c>
      <c r="B81" s="828"/>
      <c r="C81" s="327">
        <f>C19+C21+C50+C58+C64+C73+C74+C76+C77+C78+C79+C80</f>
        <v>667551738</v>
      </c>
      <c r="D81" s="621">
        <f>D19+D21+D50+D58+D64+D73+D74+D76+D77+D78+D79+D80</f>
        <v>41213299</v>
      </c>
      <c r="E81" s="622">
        <v>106</v>
      </c>
      <c r="F81" s="327">
        <f>F19+F21+F50+F58+F64+F73+F74+F76+F77+F78+F79+F80+F75</f>
        <v>730925541</v>
      </c>
      <c r="G81" s="425"/>
    </row>
    <row r="84" spans="1:7" x14ac:dyDescent="0.2">
      <c r="B84" s="87"/>
      <c r="C84" s="408"/>
      <c r="D84" s="408"/>
      <c r="E84" s="408"/>
      <c r="F84" s="408"/>
    </row>
  </sheetData>
  <mergeCells count="14">
    <mergeCell ref="A58:B58"/>
    <mergeCell ref="A64:B64"/>
    <mergeCell ref="A78:A80"/>
    <mergeCell ref="A81:B81"/>
    <mergeCell ref="A2:F2"/>
    <mergeCell ref="A3:F3"/>
    <mergeCell ref="A5:F5"/>
    <mergeCell ref="A6:A7"/>
    <mergeCell ref="B6:B7"/>
    <mergeCell ref="A19:B19"/>
    <mergeCell ref="A21:B21"/>
    <mergeCell ref="A50:B50"/>
    <mergeCell ref="A73:B73"/>
    <mergeCell ref="C6:F6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E9"/>
  <sheetViews>
    <sheetView zoomScaleNormal="100" workbookViewId="0">
      <selection activeCell="A3" sqref="A3:XFD3"/>
    </sheetView>
  </sheetViews>
  <sheetFormatPr defaultRowHeight="12.75" x14ac:dyDescent="0.2"/>
  <cols>
    <col min="1" max="1" width="42.28515625" customWidth="1"/>
    <col min="3" max="3" width="8.85546875" customWidth="1"/>
    <col min="5" max="5" width="33.7109375" customWidth="1"/>
  </cols>
  <sheetData>
    <row r="1" spans="1:5" ht="15" customHeight="1" x14ac:dyDescent="0.2">
      <c r="A1" s="936" t="s">
        <v>687</v>
      </c>
      <c r="B1" s="936"/>
      <c r="C1" s="936"/>
      <c r="D1" s="936"/>
      <c r="E1" s="936"/>
    </row>
    <row r="2" spans="1:5" ht="14.25" x14ac:dyDescent="0.2">
      <c r="A2" s="1030" t="s">
        <v>617</v>
      </c>
      <c r="B2" s="1030"/>
      <c r="C2" s="1030"/>
      <c r="D2" s="1030"/>
      <c r="E2" s="1030"/>
    </row>
    <row r="3" spans="1:5" ht="30.75" customHeight="1" thickBot="1" x14ac:dyDescent="0.25">
      <c r="A3" s="813"/>
      <c r="B3" s="813"/>
      <c r="C3" s="813"/>
      <c r="D3" s="813"/>
      <c r="E3" s="813"/>
    </row>
    <row r="4" spans="1:5" ht="19.5" thickBot="1" x14ac:dyDescent="0.35">
      <c r="A4" s="1039" t="s">
        <v>648</v>
      </c>
      <c r="B4" s="1040"/>
      <c r="C4" s="1040"/>
      <c r="D4" s="1041" t="s">
        <v>649</v>
      </c>
      <c r="E4" s="1042"/>
    </row>
    <row r="5" spans="1:5" ht="15.75" x14ac:dyDescent="0.2">
      <c r="A5" s="1043" t="s">
        <v>250</v>
      </c>
      <c r="B5" s="1044"/>
      <c r="C5" s="1044"/>
      <c r="D5" s="1045" t="s">
        <v>650</v>
      </c>
      <c r="E5" s="1046"/>
    </row>
    <row r="6" spans="1:5" ht="15.75" x14ac:dyDescent="0.25">
      <c r="A6" s="1031" t="s">
        <v>237</v>
      </c>
      <c r="B6" s="1032"/>
      <c r="C6" s="1033"/>
      <c r="D6" s="1037" t="s">
        <v>698</v>
      </c>
      <c r="E6" s="1038"/>
    </row>
    <row r="7" spans="1:5" ht="15.75" x14ac:dyDescent="0.25">
      <c r="A7" s="1034"/>
      <c r="B7" s="1035"/>
      <c r="C7" s="1036"/>
      <c r="D7" s="1037" t="s">
        <v>697</v>
      </c>
      <c r="E7" s="1038"/>
    </row>
    <row r="8" spans="1:5" ht="15.75" x14ac:dyDescent="0.2">
      <c r="A8" s="1026" t="s">
        <v>248</v>
      </c>
      <c r="B8" s="1027"/>
      <c r="C8" s="1027"/>
      <c r="D8" s="1028" t="s">
        <v>700</v>
      </c>
      <c r="E8" s="1029"/>
    </row>
    <row r="9" spans="1:5" ht="16.5" thickBot="1" x14ac:dyDescent="0.25">
      <c r="A9" s="1022" t="s">
        <v>655</v>
      </c>
      <c r="B9" s="1023"/>
      <c r="C9" s="1023"/>
      <c r="D9" s="1024" t="s">
        <v>699</v>
      </c>
      <c r="E9" s="1025"/>
    </row>
  </sheetData>
  <mergeCells count="13">
    <mergeCell ref="A1:E1"/>
    <mergeCell ref="A6:C7"/>
    <mergeCell ref="D6:E6"/>
    <mergeCell ref="D7:E7"/>
    <mergeCell ref="A4:C4"/>
    <mergeCell ref="D4:E4"/>
    <mergeCell ref="A5:C5"/>
    <mergeCell ref="D5:E5"/>
    <mergeCell ref="A9:C9"/>
    <mergeCell ref="D9:E9"/>
    <mergeCell ref="A8:C8"/>
    <mergeCell ref="D8:E8"/>
    <mergeCell ref="A2:E2"/>
  </mergeCells>
  <pageMargins left="0.98425196850393704" right="0.59055118110236227" top="0.59055118110236227" bottom="0.59055118110236227" header="0.31496062992125984" footer="0.31496062992125984"/>
  <pageSetup paperSize="9" scale="84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21"/>
  <sheetViews>
    <sheetView tabSelected="1" workbookViewId="0">
      <selection activeCell="A3" sqref="A3:XFD3"/>
    </sheetView>
  </sheetViews>
  <sheetFormatPr defaultRowHeight="12.75" x14ac:dyDescent="0.2"/>
  <cols>
    <col min="2" max="2" width="66" bestFit="1" customWidth="1"/>
  </cols>
  <sheetData>
    <row r="1" spans="1:6" ht="15" x14ac:dyDescent="0.2">
      <c r="A1" s="936" t="s">
        <v>688</v>
      </c>
      <c r="B1" s="936"/>
      <c r="C1" s="936"/>
      <c r="D1" s="936"/>
      <c r="E1" s="936"/>
    </row>
    <row r="2" spans="1:6" ht="14.25" customHeight="1" x14ac:dyDescent="0.2">
      <c r="A2" s="1030" t="s">
        <v>647</v>
      </c>
      <c r="B2" s="1030"/>
      <c r="C2" s="1030"/>
      <c r="D2" s="1030"/>
      <c r="E2" s="1030"/>
    </row>
    <row r="3" spans="1:6" ht="29.25" customHeight="1" thickBot="1" x14ac:dyDescent="0.25">
      <c r="A3" s="813"/>
      <c r="B3" s="813"/>
      <c r="C3" s="813"/>
      <c r="D3" s="813"/>
      <c r="E3" s="813"/>
    </row>
    <row r="4" spans="1:6" ht="16.5" thickBot="1" x14ac:dyDescent="0.3">
      <c r="A4" s="634"/>
      <c r="B4" s="635" t="s">
        <v>8</v>
      </c>
      <c r="C4" s="635">
        <v>2023</v>
      </c>
      <c r="D4" s="635">
        <v>2024</v>
      </c>
      <c r="E4" s="635">
        <v>2025</v>
      </c>
      <c r="F4" s="635">
        <v>2026</v>
      </c>
    </row>
    <row r="5" spans="1:6" ht="15.75" x14ac:dyDescent="0.25">
      <c r="A5" s="636" t="s">
        <v>14</v>
      </c>
      <c r="B5" s="637" t="s">
        <v>618</v>
      </c>
      <c r="C5" s="638">
        <v>89620</v>
      </c>
      <c r="D5" s="638">
        <f t="shared" ref="D5:E5" si="0">D6+D7+D8+D9+D10+D11</f>
        <v>80000</v>
      </c>
      <c r="E5" s="680">
        <f t="shared" si="0"/>
        <v>90000</v>
      </c>
      <c r="F5" s="673">
        <f t="shared" ref="F5" si="1">F6+F7+F8+F9+F10+F11</f>
        <v>100000</v>
      </c>
    </row>
    <row r="6" spans="1:6" ht="15.75" x14ac:dyDescent="0.25">
      <c r="A6" s="639" t="s">
        <v>619</v>
      </c>
      <c r="B6" s="640" t="s">
        <v>620</v>
      </c>
      <c r="C6" s="641">
        <v>89320</v>
      </c>
      <c r="D6" s="641">
        <v>79700</v>
      </c>
      <c r="E6" s="641">
        <v>89700</v>
      </c>
      <c r="F6" s="674">
        <v>99600</v>
      </c>
    </row>
    <row r="7" spans="1:6" ht="31.5" x14ac:dyDescent="0.25">
      <c r="A7" s="639" t="s">
        <v>621</v>
      </c>
      <c r="B7" s="640" t="s">
        <v>622</v>
      </c>
      <c r="C7" s="642"/>
      <c r="D7" s="642"/>
      <c r="E7" s="642"/>
      <c r="F7" s="675"/>
    </row>
    <row r="8" spans="1:6" ht="15.75" x14ac:dyDescent="0.25">
      <c r="A8" s="639" t="s">
        <v>623</v>
      </c>
      <c r="B8" s="640" t="s">
        <v>624</v>
      </c>
      <c r="C8" s="642"/>
      <c r="D8" s="642"/>
      <c r="E8" s="642"/>
      <c r="F8" s="675"/>
    </row>
    <row r="9" spans="1:6" ht="31.5" x14ac:dyDescent="0.25">
      <c r="A9" s="639" t="s">
        <v>625</v>
      </c>
      <c r="B9" s="640" t="s">
        <v>626</v>
      </c>
      <c r="C9" s="642"/>
      <c r="D9" s="642"/>
      <c r="E9" s="642"/>
      <c r="F9" s="675"/>
    </row>
    <row r="10" spans="1:6" ht="15.75" x14ac:dyDescent="0.25">
      <c r="A10" s="639" t="s">
        <v>627</v>
      </c>
      <c r="B10" s="640" t="s">
        <v>628</v>
      </c>
      <c r="C10" s="641">
        <v>300</v>
      </c>
      <c r="D10" s="641">
        <v>300</v>
      </c>
      <c r="E10" s="641">
        <v>300</v>
      </c>
      <c r="F10" s="674">
        <v>400</v>
      </c>
    </row>
    <row r="11" spans="1:6" ht="15.75" x14ac:dyDescent="0.25">
      <c r="A11" s="639" t="s">
        <v>629</v>
      </c>
      <c r="B11" s="640" t="s">
        <v>630</v>
      </c>
      <c r="C11" s="641"/>
      <c r="D11" s="641"/>
      <c r="E11" s="641"/>
      <c r="F11" s="674"/>
    </row>
    <row r="12" spans="1:6" ht="15.75" x14ac:dyDescent="0.25">
      <c r="A12" s="643" t="s">
        <v>36</v>
      </c>
      <c r="B12" s="644" t="s">
        <v>631</v>
      </c>
      <c r="C12" s="641"/>
      <c r="D12" s="641"/>
      <c r="E12" s="641"/>
      <c r="F12" s="674"/>
    </row>
    <row r="13" spans="1:6" ht="15.75" x14ac:dyDescent="0.25">
      <c r="A13" s="643" t="s">
        <v>37</v>
      </c>
      <c r="B13" s="645" t="s">
        <v>632</v>
      </c>
      <c r="C13" s="646">
        <f>C14+C15+C16+C17+C18+C19+C20</f>
        <v>0</v>
      </c>
      <c r="D13" s="646">
        <f t="shared" ref="D13:E13" si="2">D14+D15+D16+D17+D18+D19+D20</f>
        <v>0</v>
      </c>
      <c r="E13" s="646">
        <f t="shared" si="2"/>
        <v>0</v>
      </c>
      <c r="F13" s="676">
        <f t="shared" ref="F13" si="3">F14+F15+F16+F17+F18+F19+F20</f>
        <v>0</v>
      </c>
    </row>
    <row r="14" spans="1:6" ht="15.75" x14ac:dyDescent="0.25">
      <c r="A14" s="639" t="s">
        <v>633</v>
      </c>
      <c r="B14" s="640" t="s">
        <v>634</v>
      </c>
      <c r="C14" s="647">
        <v>0</v>
      </c>
      <c r="D14" s="647">
        <v>0</v>
      </c>
      <c r="E14" s="647">
        <v>0</v>
      </c>
      <c r="F14" s="677">
        <v>0</v>
      </c>
    </row>
    <row r="15" spans="1:6" ht="15.75" x14ac:dyDescent="0.25">
      <c r="A15" s="639" t="s">
        <v>635</v>
      </c>
      <c r="B15" s="648" t="s">
        <v>636</v>
      </c>
      <c r="C15" s="647">
        <v>0</v>
      </c>
      <c r="D15" s="647">
        <v>0</v>
      </c>
      <c r="E15" s="647">
        <v>0</v>
      </c>
      <c r="F15" s="677">
        <v>0</v>
      </c>
    </row>
    <row r="16" spans="1:6" ht="15.75" x14ac:dyDescent="0.25">
      <c r="A16" s="639" t="s">
        <v>637</v>
      </c>
      <c r="B16" s="640" t="s">
        <v>638</v>
      </c>
      <c r="C16" s="647">
        <v>0</v>
      </c>
      <c r="D16" s="647">
        <v>0</v>
      </c>
      <c r="E16" s="647">
        <v>0</v>
      </c>
      <c r="F16" s="677">
        <v>0</v>
      </c>
    </row>
    <row r="17" spans="1:6" ht="15.75" x14ac:dyDescent="0.25">
      <c r="A17" s="639" t="s">
        <v>639</v>
      </c>
      <c r="B17" s="649" t="s">
        <v>640</v>
      </c>
      <c r="C17" s="649">
        <v>0</v>
      </c>
      <c r="D17" s="649">
        <v>0</v>
      </c>
      <c r="E17" s="649">
        <v>0</v>
      </c>
      <c r="F17" s="678">
        <v>0</v>
      </c>
    </row>
    <row r="18" spans="1:6" ht="15.75" x14ac:dyDescent="0.25">
      <c r="A18" s="639" t="s">
        <v>641</v>
      </c>
      <c r="B18" s="649" t="s">
        <v>642</v>
      </c>
      <c r="C18" s="649">
        <v>0</v>
      </c>
      <c r="D18" s="649">
        <v>0</v>
      </c>
      <c r="E18" s="649">
        <v>0</v>
      </c>
      <c r="F18" s="678">
        <v>0</v>
      </c>
    </row>
    <row r="19" spans="1:6" ht="15.75" x14ac:dyDescent="0.25">
      <c r="A19" s="639" t="s">
        <v>643</v>
      </c>
      <c r="B19" s="649" t="s">
        <v>644</v>
      </c>
      <c r="C19" s="649">
        <v>0</v>
      </c>
      <c r="D19" s="649">
        <v>0</v>
      </c>
      <c r="E19" s="649">
        <v>0</v>
      </c>
      <c r="F19" s="678">
        <v>0</v>
      </c>
    </row>
    <row r="20" spans="1:6" ht="16.5" thickBot="1" x14ac:dyDescent="0.3">
      <c r="A20" s="650" t="s">
        <v>645</v>
      </c>
      <c r="B20" s="651" t="s">
        <v>646</v>
      </c>
      <c r="C20" s="651">
        <v>0</v>
      </c>
      <c r="D20" s="651">
        <v>0</v>
      </c>
      <c r="E20" s="651">
        <v>0</v>
      </c>
      <c r="F20" s="679">
        <v>0</v>
      </c>
    </row>
    <row r="21" spans="1:6" x14ac:dyDescent="0.2">
      <c r="A21" s="57"/>
    </row>
  </sheetData>
  <mergeCells count="2">
    <mergeCell ref="A1:E1"/>
    <mergeCell ref="A2:E2"/>
  </mergeCells>
  <pageMargins left="0.98425196850393704" right="0.59055118110236227" top="0.59055118110236227" bottom="0.59055118110236227" header="0.31496062992125984" footer="0.31496062992125984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Normal="100" workbookViewId="0">
      <selection activeCell="H20" sqref="H20"/>
    </sheetView>
  </sheetViews>
  <sheetFormatPr defaultRowHeight="12.75" x14ac:dyDescent="0.2"/>
  <cols>
    <col min="1" max="1" width="12.28515625" customWidth="1"/>
    <col min="2" max="2" width="37.28515625" customWidth="1"/>
    <col min="3" max="3" width="14.28515625" customWidth="1"/>
    <col min="4" max="4" width="11.7109375" customWidth="1"/>
    <col min="5" max="5" width="11.42578125" customWidth="1"/>
    <col min="6" max="6" width="12.28515625" customWidth="1"/>
  </cols>
  <sheetData>
    <row r="1" spans="1:6" x14ac:dyDescent="0.2">
      <c r="E1" s="4"/>
      <c r="F1" s="4"/>
    </row>
    <row r="2" spans="1:6" x14ac:dyDescent="0.2">
      <c r="A2" s="815" t="s">
        <v>690</v>
      </c>
      <c r="B2" s="815"/>
      <c r="C2" s="815"/>
      <c r="D2" s="815"/>
      <c r="E2" s="815"/>
      <c r="F2" s="815"/>
    </row>
    <row r="3" spans="1:6" ht="15.75" x14ac:dyDescent="0.25">
      <c r="A3" s="816" t="s">
        <v>248</v>
      </c>
      <c r="B3" s="816"/>
      <c r="C3" s="816"/>
      <c r="D3" s="816"/>
      <c r="E3" s="816"/>
      <c r="F3" s="816"/>
    </row>
    <row r="4" spans="1:6" ht="13.5" thickBot="1" x14ac:dyDescent="0.25">
      <c r="F4" s="88" t="s">
        <v>331</v>
      </c>
    </row>
    <row r="5" spans="1:6" ht="15.75" x14ac:dyDescent="0.25">
      <c r="A5" s="847" t="s">
        <v>459</v>
      </c>
      <c r="B5" s="848"/>
      <c r="C5" s="848"/>
      <c r="D5" s="848"/>
      <c r="E5" s="848"/>
      <c r="F5" s="849"/>
    </row>
    <row r="6" spans="1:6" ht="12.75" customHeight="1" x14ac:dyDescent="0.2">
      <c r="A6" s="843" t="s">
        <v>333</v>
      </c>
      <c r="B6" s="845" t="s">
        <v>334</v>
      </c>
      <c r="C6" s="850">
        <v>2023</v>
      </c>
      <c r="D6" s="851"/>
      <c r="E6" s="851"/>
      <c r="F6" s="852"/>
    </row>
    <row r="7" spans="1:6" ht="24.75" thickBot="1" x14ac:dyDescent="0.25">
      <c r="A7" s="844"/>
      <c r="B7" s="846"/>
      <c r="C7" s="448" t="s">
        <v>460</v>
      </c>
      <c r="D7" s="449" t="s">
        <v>508</v>
      </c>
      <c r="E7" s="448" t="s">
        <v>336</v>
      </c>
      <c r="F7" s="89" t="s">
        <v>691</v>
      </c>
    </row>
    <row r="8" spans="1:6" ht="24" x14ac:dyDescent="0.2">
      <c r="A8" s="94" t="s">
        <v>363</v>
      </c>
      <c r="B8" s="95" t="s">
        <v>364</v>
      </c>
      <c r="C8" s="657">
        <v>4057532</v>
      </c>
      <c r="D8" s="661">
        <v>-2400</v>
      </c>
      <c r="E8" s="96">
        <v>99.940850743752605</v>
      </c>
      <c r="F8" s="97">
        <v>4055132</v>
      </c>
    </row>
    <row r="9" spans="1:6" x14ac:dyDescent="0.2">
      <c r="A9" s="839" t="s">
        <v>461</v>
      </c>
      <c r="B9" s="454" t="s">
        <v>462</v>
      </c>
      <c r="C9" s="423">
        <f>SUM(C10:C13)</f>
        <v>85572906</v>
      </c>
      <c r="D9" s="423">
        <v>2194772</v>
      </c>
      <c r="E9" s="96">
        <v>102.51336234203652</v>
      </c>
      <c r="F9" s="750">
        <v>89518910</v>
      </c>
    </row>
    <row r="10" spans="1:6" x14ac:dyDescent="0.2">
      <c r="A10" s="840"/>
      <c r="B10" s="454" t="s">
        <v>668</v>
      </c>
      <c r="C10" s="658">
        <v>30227896</v>
      </c>
      <c r="D10" s="662">
        <v>0</v>
      </c>
      <c r="E10" s="96">
        <v>100</v>
      </c>
      <c r="F10" s="98">
        <v>30227896</v>
      </c>
    </row>
    <row r="11" spans="1:6" x14ac:dyDescent="0.2">
      <c r="A11" s="841"/>
      <c r="B11" s="417" t="s">
        <v>669</v>
      </c>
      <c r="C11" s="659">
        <v>41919214</v>
      </c>
      <c r="D11" s="662">
        <v>0</v>
      </c>
      <c r="E11" s="96">
        <v>100</v>
      </c>
      <c r="F11" s="455">
        <v>41919214</v>
      </c>
    </row>
    <row r="12" spans="1:6" x14ac:dyDescent="0.2">
      <c r="A12" s="842"/>
      <c r="B12" s="457" t="s">
        <v>464</v>
      </c>
      <c r="C12" s="660">
        <v>13425796</v>
      </c>
      <c r="D12" s="423">
        <v>2194772</v>
      </c>
      <c r="E12" s="96">
        <v>120.3239426655263</v>
      </c>
      <c r="F12" s="456">
        <v>12993720</v>
      </c>
    </row>
    <row r="13" spans="1:6" ht="13.5" thickBot="1" x14ac:dyDescent="0.25">
      <c r="A13" s="841"/>
      <c r="B13" s="457" t="s">
        <v>670</v>
      </c>
      <c r="C13" s="660">
        <v>0</v>
      </c>
      <c r="D13" s="663">
        <v>0</v>
      </c>
      <c r="E13" s="96">
        <v>100</v>
      </c>
      <c r="F13" s="456">
        <v>4378080</v>
      </c>
    </row>
    <row r="14" spans="1:6" ht="16.5" thickBot="1" x14ac:dyDescent="0.3">
      <c r="A14" s="835" t="s">
        <v>82</v>
      </c>
      <c r="B14" s="836"/>
      <c r="C14" s="328">
        <f>SUM(C8:C9)</f>
        <v>89630438</v>
      </c>
      <c r="D14" s="328">
        <f>SUM(D8:D9)</f>
        <v>2192372</v>
      </c>
      <c r="E14" s="91">
        <v>0</v>
      </c>
      <c r="F14" s="90">
        <f>SUM(F8:F9)</f>
        <v>93574042</v>
      </c>
    </row>
    <row r="15" spans="1:6" ht="15.75" x14ac:dyDescent="0.25">
      <c r="A15" s="847" t="s">
        <v>465</v>
      </c>
      <c r="B15" s="848"/>
      <c r="C15" s="848"/>
      <c r="D15" s="848"/>
      <c r="E15" s="848"/>
      <c r="F15" s="849"/>
    </row>
    <row r="16" spans="1:6" ht="12.75" customHeight="1" x14ac:dyDescent="0.2">
      <c r="A16" s="843" t="s">
        <v>333</v>
      </c>
      <c r="B16" s="845" t="s">
        <v>334</v>
      </c>
      <c r="C16" s="850">
        <v>2023</v>
      </c>
      <c r="D16" s="851"/>
      <c r="E16" s="851"/>
      <c r="F16" s="852"/>
    </row>
    <row r="17" spans="1:6" ht="24.75" thickBot="1" x14ac:dyDescent="0.25">
      <c r="A17" s="844"/>
      <c r="B17" s="846"/>
      <c r="C17" s="448" t="s">
        <v>460</v>
      </c>
      <c r="D17" s="449" t="s">
        <v>508</v>
      </c>
      <c r="E17" s="448" t="s">
        <v>336</v>
      </c>
      <c r="F17" s="89" t="s">
        <v>691</v>
      </c>
    </row>
    <row r="18" spans="1:6" ht="24" x14ac:dyDescent="0.2">
      <c r="A18" s="420" t="s">
        <v>339</v>
      </c>
      <c r="B18" s="450" t="s">
        <v>466</v>
      </c>
      <c r="C18" s="482">
        <v>13425796</v>
      </c>
      <c r="D18" s="451">
        <v>2195890</v>
      </c>
      <c r="E18" s="96">
        <v>118.80918208166061</v>
      </c>
      <c r="F18" s="452">
        <v>13870454</v>
      </c>
    </row>
    <row r="19" spans="1:6" ht="24" x14ac:dyDescent="0.2">
      <c r="A19" s="94" t="s">
        <v>467</v>
      </c>
      <c r="B19" s="453" t="s">
        <v>468</v>
      </c>
      <c r="C19" s="664">
        <v>6800</v>
      </c>
      <c r="D19" s="99">
        <v>-800</v>
      </c>
      <c r="E19" s="96">
        <v>88.235294117647058</v>
      </c>
      <c r="F19" s="100">
        <v>6000</v>
      </c>
    </row>
    <row r="20" spans="1:6" ht="13.5" thickBot="1" x14ac:dyDescent="0.25">
      <c r="A20" s="94" t="s">
        <v>469</v>
      </c>
      <c r="B20" s="95" t="s">
        <v>470</v>
      </c>
      <c r="C20" s="664">
        <v>4000</v>
      </c>
      <c r="D20" s="472">
        <v>310</v>
      </c>
      <c r="E20" s="96">
        <v>107.74999999999999</v>
      </c>
      <c r="F20" s="100">
        <v>4310</v>
      </c>
    </row>
    <row r="21" spans="1:6" ht="16.5" thickBot="1" x14ac:dyDescent="0.3">
      <c r="A21" s="837" t="s">
        <v>82</v>
      </c>
      <c r="B21" s="838"/>
      <c r="C21" s="751">
        <f>SUM(C18:C20)</f>
        <v>13436596</v>
      </c>
      <c r="D21" s="752">
        <f>SUM(D18:D20)</f>
        <v>2195400</v>
      </c>
      <c r="E21" s="753">
        <f>F21/C21*100</f>
        <v>103.30565866533459</v>
      </c>
      <c r="F21" s="752">
        <f>SUM(F18:F20)</f>
        <v>13880764</v>
      </c>
    </row>
    <row r="22" spans="1:6" ht="16.5" thickBot="1" x14ac:dyDescent="0.3">
      <c r="A22" s="92"/>
      <c r="B22" s="92"/>
      <c r="C22" s="92"/>
      <c r="D22" s="86"/>
      <c r="E22" s="93"/>
      <c r="F22" s="86"/>
    </row>
    <row r="23" spans="1:6" ht="16.5" thickBot="1" x14ac:dyDescent="0.3">
      <c r="A23" s="835" t="s">
        <v>471</v>
      </c>
      <c r="B23" s="836"/>
      <c r="C23" s="90">
        <f t="shared" ref="C23:D23" si="0">C14+C21</f>
        <v>103067034</v>
      </c>
      <c r="D23" s="90">
        <f t="shared" si="0"/>
        <v>4387772</v>
      </c>
      <c r="E23" s="754">
        <f>SUM(F23/C23*100)</f>
        <v>104.2572021622355</v>
      </c>
      <c r="F23" s="90">
        <f>F14+F21</f>
        <v>107454806</v>
      </c>
    </row>
  </sheetData>
  <mergeCells count="14">
    <mergeCell ref="A6:A7"/>
    <mergeCell ref="B6:B7"/>
    <mergeCell ref="A2:F2"/>
    <mergeCell ref="A3:F3"/>
    <mergeCell ref="A5:F5"/>
    <mergeCell ref="C6:F6"/>
    <mergeCell ref="A23:B23"/>
    <mergeCell ref="A21:B21"/>
    <mergeCell ref="A9:A13"/>
    <mergeCell ref="A14:B14"/>
    <mergeCell ref="A16:A17"/>
    <mergeCell ref="B16:B17"/>
    <mergeCell ref="A15:F15"/>
    <mergeCell ref="C16:F1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7" zoomScaleNormal="100" workbookViewId="0">
      <selection activeCell="J37" sqref="J37"/>
    </sheetView>
  </sheetViews>
  <sheetFormatPr defaultRowHeight="12.75" x14ac:dyDescent="0.2"/>
  <cols>
    <col min="1" max="1" width="12.28515625" customWidth="1"/>
    <col min="2" max="2" width="38.140625" customWidth="1"/>
    <col min="3" max="3" width="16.42578125" customWidth="1"/>
    <col min="4" max="4" width="13.140625" customWidth="1"/>
    <col min="5" max="5" width="9.7109375" customWidth="1"/>
    <col min="6" max="6" width="17" customWidth="1"/>
    <col min="7" max="8" width="10.140625" bestFit="1" customWidth="1"/>
  </cols>
  <sheetData>
    <row r="1" spans="1:7" x14ac:dyDescent="0.2">
      <c r="E1" s="4"/>
      <c r="F1" s="4"/>
    </row>
    <row r="2" spans="1:7" x14ac:dyDescent="0.2">
      <c r="A2" s="815" t="s">
        <v>690</v>
      </c>
      <c r="B2" s="815"/>
      <c r="C2" s="815"/>
      <c r="D2" s="815"/>
      <c r="E2" s="815"/>
      <c r="F2" s="815"/>
    </row>
    <row r="3" spans="1:7" ht="15.75" x14ac:dyDescent="0.25">
      <c r="A3" s="816" t="s">
        <v>248</v>
      </c>
      <c r="B3" s="816"/>
      <c r="C3" s="816"/>
      <c r="D3" s="816"/>
      <c r="E3" s="816"/>
      <c r="F3" s="816"/>
    </row>
    <row r="4" spans="1:7" ht="13.5" thickBot="1" x14ac:dyDescent="0.25">
      <c r="F4" s="88" t="s">
        <v>331</v>
      </c>
    </row>
    <row r="5" spans="1:7" ht="16.5" thickBot="1" x14ac:dyDescent="0.3">
      <c r="A5" s="858" t="s">
        <v>2</v>
      </c>
      <c r="B5" s="859"/>
      <c r="C5" s="859"/>
      <c r="D5" s="859"/>
      <c r="E5" s="859"/>
      <c r="F5" s="860"/>
    </row>
    <row r="6" spans="1:7" x14ac:dyDescent="0.2">
      <c r="A6" s="861" t="s">
        <v>333</v>
      </c>
      <c r="B6" s="863" t="s">
        <v>334</v>
      </c>
      <c r="C6" s="865">
        <v>2023</v>
      </c>
      <c r="D6" s="866"/>
      <c r="E6" s="866"/>
      <c r="F6" s="867"/>
    </row>
    <row r="7" spans="1:7" ht="13.5" thickBot="1" x14ac:dyDescent="0.25">
      <c r="A7" s="862"/>
      <c r="B7" s="864"/>
      <c r="C7" s="458" t="s">
        <v>460</v>
      </c>
      <c r="D7" s="458" t="s">
        <v>508</v>
      </c>
      <c r="E7" s="458" t="s">
        <v>336</v>
      </c>
      <c r="F7" s="459" t="s">
        <v>691</v>
      </c>
    </row>
    <row r="8" spans="1:7" x14ac:dyDescent="0.2">
      <c r="A8" s="476" t="s">
        <v>375</v>
      </c>
      <c r="B8" s="460" t="s">
        <v>452</v>
      </c>
      <c r="C8" s="461">
        <v>75700000</v>
      </c>
      <c r="D8" s="461">
        <v>2100000</v>
      </c>
      <c r="E8" s="96">
        <v>102.77410832232496</v>
      </c>
      <c r="F8" s="100">
        <v>77800000</v>
      </c>
      <c r="G8" s="487"/>
    </row>
    <row r="9" spans="1:7" x14ac:dyDescent="0.2">
      <c r="A9" s="475" t="s">
        <v>671</v>
      </c>
      <c r="B9" s="462" t="s">
        <v>672</v>
      </c>
      <c r="C9" s="461">
        <v>0</v>
      </c>
      <c r="D9" s="461">
        <v>0</v>
      </c>
      <c r="E9" s="96">
        <v>0</v>
      </c>
      <c r="F9" s="463">
        <v>0</v>
      </c>
      <c r="G9" s="487"/>
    </row>
    <row r="10" spans="1:7" ht="24" x14ac:dyDescent="0.2">
      <c r="A10" s="475" t="s">
        <v>453</v>
      </c>
      <c r="B10" s="462" t="s">
        <v>473</v>
      </c>
      <c r="C10" s="461">
        <v>500000</v>
      </c>
      <c r="D10" s="461">
        <v>-130700</v>
      </c>
      <c r="E10" s="96">
        <v>73.86</v>
      </c>
      <c r="F10" s="463">
        <v>369300</v>
      </c>
      <c r="G10" s="487"/>
    </row>
    <row r="11" spans="1:7" x14ac:dyDescent="0.2">
      <c r="A11" s="475" t="s">
        <v>474</v>
      </c>
      <c r="B11" s="462" t="s">
        <v>475</v>
      </c>
      <c r="C11" s="461">
        <v>1280000</v>
      </c>
      <c r="D11" s="461">
        <v>100000</v>
      </c>
      <c r="E11" s="96">
        <v>107.8125</v>
      </c>
      <c r="F11" s="463">
        <v>1380000</v>
      </c>
    </row>
    <row r="12" spans="1:7" x14ac:dyDescent="0.2">
      <c r="A12" s="475" t="s">
        <v>455</v>
      </c>
      <c r="B12" s="462" t="s">
        <v>476</v>
      </c>
      <c r="C12" s="461">
        <v>2600000</v>
      </c>
      <c r="D12" s="461">
        <v>3072072</v>
      </c>
      <c r="E12" s="96">
        <v>218.15661538461538</v>
      </c>
      <c r="F12" s="463">
        <v>5672072</v>
      </c>
    </row>
    <row r="13" spans="1:7" x14ac:dyDescent="0.2">
      <c r="A13" s="475" t="s">
        <v>376</v>
      </c>
      <c r="B13" s="462" t="s">
        <v>377</v>
      </c>
      <c r="C13" s="461">
        <v>200000</v>
      </c>
      <c r="D13" s="461">
        <v>180000</v>
      </c>
      <c r="E13" s="96">
        <v>190</v>
      </c>
      <c r="F13" s="463">
        <v>380000</v>
      </c>
      <c r="G13" s="487"/>
    </row>
    <row r="14" spans="1:7" x14ac:dyDescent="0.2">
      <c r="A14" s="475" t="s">
        <v>444</v>
      </c>
      <c r="B14" s="462" t="s">
        <v>445</v>
      </c>
      <c r="C14" s="461">
        <v>0</v>
      </c>
      <c r="D14" s="461">
        <v>0</v>
      </c>
      <c r="E14" s="96">
        <v>0</v>
      </c>
      <c r="F14" s="463">
        <v>0</v>
      </c>
      <c r="G14" s="487"/>
    </row>
    <row r="15" spans="1:7" x14ac:dyDescent="0.2">
      <c r="A15" s="475" t="s">
        <v>477</v>
      </c>
      <c r="B15" s="462" t="s">
        <v>378</v>
      </c>
      <c r="C15" s="461">
        <v>0</v>
      </c>
      <c r="D15" s="461">
        <v>0</v>
      </c>
      <c r="E15" s="96">
        <v>0</v>
      </c>
      <c r="F15" s="463">
        <v>0</v>
      </c>
      <c r="G15" s="487"/>
    </row>
    <row r="16" spans="1:7" x14ac:dyDescent="0.2">
      <c r="A16" s="475" t="s">
        <v>440</v>
      </c>
      <c r="B16" s="462" t="s">
        <v>441</v>
      </c>
      <c r="C16" s="461">
        <v>4669800</v>
      </c>
      <c r="D16" s="461">
        <v>-936000</v>
      </c>
      <c r="E16" s="96">
        <v>79.956315045612243</v>
      </c>
      <c r="F16" s="463">
        <v>3733800</v>
      </c>
    </row>
    <row r="17" spans="1:10" ht="21" x14ac:dyDescent="0.2">
      <c r="A17" s="477" t="s">
        <v>381</v>
      </c>
      <c r="B17" s="464" t="s">
        <v>382</v>
      </c>
      <c r="C17" s="465">
        <v>1117670</v>
      </c>
      <c r="D17" s="461">
        <v>0</v>
      </c>
      <c r="E17" s="96">
        <v>100</v>
      </c>
      <c r="F17" s="463">
        <v>1117670</v>
      </c>
    </row>
    <row r="18" spans="1:10" ht="13.5" thickBot="1" x14ac:dyDescent="0.25">
      <c r="A18" s="477" t="s">
        <v>430</v>
      </c>
      <c r="B18" s="466" t="s">
        <v>573</v>
      </c>
      <c r="C18" s="467">
        <v>0</v>
      </c>
      <c r="D18" s="461">
        <v>0</v>
      </c>
      <c r="E18" s="96">
        <v>0</v>
      </c>
      <c r="F18" s="463">
        <v>0</v>
      </c>
    </row>
    <row r="19" spans="1:10" ht="13.5" thickBot="1" x14ac:dyDescent="0.25">
      <c r="A19" s="853" t="s">
        <v>3</v>
      </c>
      <c r="B19" s="854"/>
      <c r="C19" s="468">
        <f>SUM(C8:C18)</f>
        <v>86067470</v>
      </c>
      <c r="D19" s="469">
        <v>4385372</v>
      </c>
      <c r="E19" s="470">
        <v>105.09527234854237</v>
      </c>
      <c r="F19" s="471">
        <v>90452842</v>
      </c>
      <c r="H19" s="2"/>
    </row>
    <row r="20" spans="1:10" x14ac:dyDescent="0.2">
      <c r="A20" s="476" t="s">
        <v>383</v>
      </c>
      <c r="B20" s="460" t="s">
        <v>384</v>
      </c>
      <c r="C20" s="461">
        <v>11481949</v>
      </c>
      <c r="D20" s="461">
        <v>520000</v>
      </c>
      <c r="E20" s="96">
        <v>104.52884784630206</v>
      </c>
      <c r="F20" s="100">
        <v>12001949</v>
      </c>
      <c r="G20" s="487"/>
    </row>
    <row r="21" spans="1:10" ht="13.5" thickBot="1" x14ac:dyDescent="0.25">
      <c r="A21" s="477" t="s">
        <v>385</v>
      </c>
      <c r="B21" s="466" t="s">
        <v>386</v>
      </c>
      <c r="C21" s="467">
        <v>390000</v>
      </c>
      <c r="D21" s="461">
        <v>480000</v>
      </c>
      <c r="E21" s="96">
        <v>223.07692307692309</v>
      </c>
      <c r="F21" s="100">
        <v>870000</v>
      </c>
      <c r="G21" s="487"/>
    </row>
    <row r="22" spans="1:10" ht="13.5" thickBot="1" x14ac:dyDescent="0.25">
      <c r="A22" s="855" t="s">
        <v>480</v>
      </c>
      <c r="B22" s="854"/>
      <c r="C22" s="468">
        <f>SUM(C20:C21)</f>
        <v>11871949</v>
      </c>
      <c r="D22" s="471">
        <v>1000000</v>
      </c>
      <c r="E22" s="470">
        <v>108.42321677763272</v>
      </c>
      <c r="F22" s="471">
        <v>12871949</v>
      </c>
    </row>
    <row r="23" spans="1:10" x14ac:dyDescent="0.2">
      <c r="A23" s="475" t="s">
        <v>387</v>
      </c>
      <c r="B23" s="489" t="s">
        <v>447</v>
      </c>
      <c r="C23" s="461">
        <v>100000</v>
      </c>
      <c r="D23" s="461">
        <v>0</v>
      </c>
      <c r="E23" s="96">
        <v>100</v>
      </c>
      <c r="F23" s="100">
        <v>100000</v>
      </c>
      <c r="G23" s="487"/>
    </row>
    <row r="24" spans="1:10" x14ac:dyDescent="0.2">
      <c r="A24" s="475" t="s">
        <v>388</v>
      </c>
      <c r="B24" s="474" t="s">
        <v>389</v>
      </c>
      <c r="C24" s="473">
        <v>100000</v>
      </c>
      <c r="D24" s="461">
        <v>0</v>
      </c>
      <c r="E24" s="96">
        <v>100</v>
      </c>
      <c r="F24" s="463">
        <v>100000</v>
      </c>
      <c r="G24" s="487"/>
    </row>
    <row r="25" spans="1:10" x14ac:dyDescent="0.2">
      <c r="A25" s="475" t="s">
        <v>456</v>
      </c>
      <c r="B25" s="462" t="s">
        <v>478</v>
      </c>
      <c r="C25" s="473">
        <v>270916</v>
      </c>
      <c r="D25" s="461">
        <v>0</v>
      </c>
      <c r="E25" s="96">
        <v>100</v>
      </c>
      <c r="F25" s="463">
        <v>270916</v>
      </c>
      <c r="G25" s="487"/>
    </row>
    <row r="26" spans="1:10" x14ac:dyDescent="0.2">
      <c r="A26" s="475" t="s">
        <v>574</v>
      </c>
      <c r="B26" s="474" t="s">
        <v>479</v>
      </c>
      <c r="C26" s="473">
        <v>40000</v>
      </c>
      <c r="D26" s="461">
        <v>0</v>
      </c>
      <c r="E26" s="96">
        <v>100</v>
      </c>
      <c r="F26" s="463">
        <v>40000</v>
      </c>
      <c r="G26" s="487"/>
    </row>
    <row r="27" spans="1:10" x14ac:dyDescent="0.2">
      <c r="A27" s="475" t="s">
        <v>400</v>
      </c>
      <c r="B27" s="474" t="s">
        <v>401</v>
      </c>
      <c r="C27" s="473">
        <v>1860000</v>
      </c>
      <c r="D27" s="461">
        <v>-1000000</v>
      </c>
      <c r="E27" s="96">
        <v>46.236559139784944</v>
      </c>
      <c r="F27" s="463">
        <v>860000</v>
      </c>
      <c r="G27" s="487"/>
    </row>
    <row r="28" spans="1:10" x14ac:dyDescent="0.2">
      <c r="A28" s="475" t="s">
        <v>402</v>
      </c>
      <c r="B28" s="474" t="s">
        <v>403</v>
      </c>
      <c r="C28" s="473">
        <v>560000</v>
      </c>
      <c r="D28" s="461">
        <v>0</v>
      </c>
      <c r="E28" s="96">
        <v>100</v>
      </c>
      <c r="F28" s="463">
        <v>560000</v>
      </c>
      <c r="G28" s="487"/>
      <c r="J28" s="487"/>
    </row>
    <row r="29" spans="1:10" x14ac:dyDescent="0.2">
      <c r="A29" s="476" t="s">
        <v>434</v>
      </c>
      <c r="B29" s="462" t="s">
        <v>435</v>
      </c>
      <c r="C29" s="473">
        <v>1840000</v>
      </c>
      <c r="D29" s="461">
        <v>0</v>
      </c>
      <c r="E29" s="96">
        <v>100</v>
      </c>
      <c r="F29" s="463">
        <v>1840000</v>
      </c>
      <c r="G29" s="487"/>
      <c r="J29" s="487"/>
    </row>
    <row r="30" spans="1:10" ht="24" x14ac:dyDescent="0.2">
      <c r="A30" s="475" t="s">
        <v>404</v>
      </c>
      <c r="B30" s="462" t="s">
        <v>405</v>
      </c>
      <c r="C30" s="473">
        <v>175000</v>
      </c>
      <c r="D30" s="461">
        <v>0</v>
      </c>
      <c r="E30" s="96">
        <v>100</v>
      </c>
      <c r="F30" s="463">
        <v>175000</v>
      </c>
      <c r="G30" s="487"/>
      <c r="J30" s="487"/>
    </row>
    <row r="31" spans="1:10" ht="13.5" thickBot="1" x14ac:dyDescent="0.25">
      <c r="A31" s="477" t="s">
        <v>410</v>
      </c>
      <c r="B31" s="466" t="s">
        <v>411</v>
      </c>
      <c r="C31" s="478">
        <v>5000</v>
      </c>
      <c r="D31" s="461">
        <v>0</v>
      </c>
      <c r="E31" s="96">
        <v>100</v>
      </c>
      <c r="F31" s="479">
        <v>5000</v>
      </c>
      <c r="G31" s="487"/>
      <c r="J31" s="487"/>
    </row>
    <row r="32" spans="1:10" ht="13.5" thickBot="1" x14ac:dyDescent="0.25">
      <c r="A32" s="853" t="s">
        <v>5</v>
      </c>
      <c r="B32" s="854"/>
      <c r="C32" s="468">
        <f>SUM(C23:C31)</f>
        <v>4950916</v>
      </c>
      <c r="D32" s="471">
        <v>-1000000</v>
      </c>
      <c r="E32" s="480">
        <v>79.801717500357512</v>
      </c>
      <c r="F32" s="471">
        <v>3950916</v>
      </c>
      <c r="J32" s="487"/>
    </row>
    <row r="33" spans="1:10" ht="24" x14ac:dyDescent="0.2">
      <c r="A33" s="420" t="s">
        <v>457</v>
      </c>
      <c r="B33" s="481" t="s">
        <v>656</v>
      </c>
      <c r="C33" s="451">
        <f>SUM('[2]Kiadások COFOG szerint'!C51)</f>
        <v>176699</v>
      </c>
      <c r="D33" s="451">
        <v>0</v>
      </c>
      <c r="E33" s="755">
        <v>100</v>
      </c>
      <c r="F33" s="756">
        <v>176699</v>
      </c>
      <c r="J33" s="487"/>
    </row>
    <row r="34" spans="1:10" ht="24.75" thickBot="1" x14ac:dyDescent="0.25">
      <c r="A34" s="94" t="s">
        <v>416</v>
      </c>
      <c r="B34" s="460" t="s">
        <v>692</v>
      </c>
      <c r="C34" s="664">
        <f>SUM('[2]Kiadások COFOG szerint'!C34)</f>
        <v>0</v>
      </c>
      <c r="D34" s="664">
        <v>2400</v>
      </c>
      <c r="E34" s="96">
        <v>0</v>
      </c>
      <c r="F34" s="100">
        <v>2400</v>
      </c>
      <c r="J34" s="487"/>
    </row>
    <row r="35" spans="1:10" ht="13.5" thickBot="1" x14ac:dyDescent="0.25">
      <c r="A35" s="853" t="s">
        <v>83</v>
      </c>
      <c r="B35" s="854"/>
      <c r="C35" s="468">
        <f>SUM(C33:C34)</f>
        <v>176699</v>
      </c>
      <c r="D35" s="468">
        <f>SUM(D33:D34)</f>
        <v>2400</v>
      </c>
      <c r="E35" s="480">
        <v>0</v>
      </c>
      <c r="F35" s="471">
        <f>SUM(F33:F34)</f>
        <v>179099</v>
      </c>
      <c r="J35" s="487"/>
    </row>
    <row r="36" spans="1:10" x14ac:dyDescent="0.2">
      <c r="A36" s="420" t="s">
        <v>423</v>
      </c>
      <c r="B36" s="481" t="s">
        <v>605</v>
      </c>
      <c r="C36" s="482">
        <v>0</v>
      </c>
      <c r="D36" s="451">
        <v>0</v>
      </c>
      <c r="E36" s="483">
        <v>0</v>
      </c>
      <c r="F36" s="452">
        <v>0</v>
      </c>
      <c r="J36" s="487"/>
    </row>
    <row r="37" spans="1:10" ht="13.5" thickBot="1" x14ac:dyDescent="0.25">
      <c r="A37" s="605" t="s">
        <v>425</v>
      </c>
      <c r="B37" s="394" t="s">
        <v>606</v>
      </c>
      <c r="C37" s="602">
        <v>0</v>
      </c>
      <c r="D37" s="99">
        <v>0</v>
      </c>
      <c r="E37" s="603">
        <v>0</v>
      </c>
      <c r="F37" s="604">
        <v>0</v>
      </c>
      <c r="J37" s="487"/>
    </row>
    <row r="38" spans="1:10" ht="13.5" thickBot="1" x14ac:dyDescent="0.25">
      <c r="A38" s="853" t="s">
        <v>604</v>
      </c>
      <c r="B38" s="854"/>
      <c r="C38" s="468">
        <f>SUM(C36:C37)</f>
        <v>0</v>
      </c>
      <c r="D38" s="468">
        <f t="shared" ref="D38" si="0">SUM(D36:D37)</f>
        <v>0</v>
      </c>
      <c r="E38" s="480">
        <v>0</v>
      </c>
      <c r="F38" s="471">
        <v>0</v>
      </c>
      <c r="J38" s="487"/>
    </row>
    <row r="39" spans="1:10" ht="16.5" thickBot="1" x14ac:dyDescent="0.25">
      <c r="A39" s="856" t="s">
        <v>154</v>
      </c>
      <c r="B39" s="857"/>
      <c r="C39" s="484">
        <f>SUM(C19+C22+C32+C35+C38)</f>
        <v>103067034</v>
      </c>
      <c r="D39" s="484">
        <f>D19+D22+D32+D34+D38</f>
        <v>4387772</v>
      </c>
      <c r="E39" s="485">
        <f>F39/C39*100</f>
        <v>104.2572021622355</v>
      </c>
      <c r="F39" s="486">
        <f>F19+F22+F32+F35+F38</f>
        <v>107454806</v>
      </c>
      <c r="G39" s="488"/>
      <c r="J39" s="487"/>
    </row>
    <row r="40" spans="1:10" x14ac:dyDescent="0.2">
      <c r="J40" s="487"/>
    </row>
    <row r="41" spans="1:10" x14ac:dyDescent="0.2">
      <c r="J41" s="487"/>
    </row>
    <row r="42" spans="1:10" x14ac:dyDescent="0.2">
      <c r="J42" s="487"/>
    </row>
    <row r="43" spans="1:10" x14ac:dyDescent="0.2">
      <c r="J43" s="487"/>
    </row>
    <row r="44" spans="1:10" x14ac:dyDescent="0.2">
      <c r="J44" s="487"/>
    </row>
    <row r="45" spans="1:10" x14ac:dyDescent="0.2">
      <c r="J45" s="487"/>
    </row>
    <row r="46" spans="1:10" x14ac:dyDescent="0.2">
      <c r="J46" s="487"/>
    </row>
    <row r="47" spans="1:10" x14ac:dyDescent="0.2">
      <c r="J47" s="487"/>
    </row>
  </sheetData>
  <mergeCells count="12">
    <mergeCell ref="A19:B19"/>
    <mergeCell ref="A22:B22"/>
    <mergeCell ref="A32:B32"/>
    <mergeCell ref="A39:B39"/>
    <mergeCell ref="A2:F2"/>
    <mergeCell ref="A3:F3"/>
    <mergeCell ref="A5:F5"/>
    <mergeCell ref="A6:A7"/>
    <mergeCell ref="B6:B7"/>
    <mergeCell ref="A35:B35"/>
    <mergeCell ref="A38:B38"/>
    <mergeCell ref="C6:F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L18" sqref="L18"/>
    </sheetView>
  </sheetViews>
  <sheetFormatPr defaultRowHeight="12.75" x14ac:dyDescent="0.2"/>
  <cols>
    <col min="1" max="1" width="12.28515625" customWidth="1"/>
    <col min="2" max="2" width="37.28515625" customWidth="1"/>
    <col min="3" max="3" width="12.85546875" customWidth="1"/>
    <col min="4" max="4" width="11.7109375" customWidth="1"/>
    <col min="5" max="5" width="11.42578125" customWidth="1"/>
    <col min="6" max="6" width="12.28515625" customWidth="1"/>
  </cols>
  <sheetData>
    <row r="1" spans="1:6" x14ac:dyDescent="0.2">
      <c r="E1" s="4"/>
      <c r="F1" s="4"/>
    </row>
    <row r="2" spans="1:6" x14ac:dyDescent="0.2">
      <c r="A2" s="815" t="s">
        <v>690</v>
      </c>
      <c r="B2" s="815"/>
      <c r="C2" s="815"/>
      <c r="D2" s="815"/>
      <c r="E2" s="815"/>
      <c r="F2" s="815"/>
    </row>
    <row r="3" spans="1:6" x14ac:dyDescent="0.2">
      <c r="A3" s="815" t="s">
        <v>250</v>
      </c>
      <c r="B3" s="815"/>
      <c r="C3" s="815"/>
      <c r="D3" s="815"/>
      <c r="E3" s="815"/>
      <c r="F3" s="815"/>
    </row>
    <row r="4" spans="1:6" x14ac:dyDescent="0.2">
      <c r="A4" s="101"/>
      <c r="B4" s="101"/>
      <c r="C4" s="101"/>
      <c r="D4" s="101"/>
      <c r="E4" s="101"/>
      <c r="F4" s="102" t="s">
        <v>331</v>
      </c>
    </row>
    <row r="5" spans="1:6" ht="13.5" thickBot="1" x14ac:dyDescent="0.25">
      <c r="A5" s="868" t="s">
        <v>332</v>
      </c>
      <c r="B5" s="868"/>
      <c r="C5" s="868"/>
      <c r="D5" s="868"/>
      <c r="E5" s="868"/>
      <c r="F5" s="868"/>
    </row>
    <row r="6" spans="1:6" x14ac:dyDescent="0.2">
      <c r="A6" s="869" t="s">
        <v>361</v>
      </c>
      <c r="B6" s="870"/>
      <c r="C6" s="870"/>
      <c r="D6" s="870"/>
      <c r="E6" s="870"/>
      <c r="F6" s="871"/>
    </row>
    <row r="7" spans="1:6" x14ac:dyDescent="0.2">
      <c r="A7" s="872" t="s">
        <v>333</v>
      </c>
      <c r="B7" s="874" t="s">
        <v>334</v>
      </c>
      <c r="C7" s="876">
        <v>2023</v>
      </c>
      <c r="D7" s="877"/>
      <c r="E7" s="877"/>
      <c r="F7" s="878"/>
    </row>
    <row r="8" spans="1:6" ht="21.75" thickBot="1" x14ac:dyDescent="0.25">
      <c r="A8" s="873"/>
      <c r="B8" s="875"/>
      <c r="C8" s="490" t="s">
        <v>460</v>
      </c>
      <c r="D8" s="490" t="s">
        <v>508</v>
      </c>
      <c r="E8" s="490" t="s">
        <v>336</v>
      </c>
      <c r="F8" s="103" t="s">
        <v>691</v>
      </c>
    </row>
    <row r="9" spans="1:6" ht="21" x14ac:dyDescent="0.2">
      <c r="A9" s="83" t="s">
        <v>363</v>
      </c>
      <c r="B9" s="108" t="s">
        <v>364</v>
      </c>
      <c r="C9" s="112">
        <v>172369</v>
      </c>
      <c r="D9" s="612">
        <v>0</v>
      </c>
      <c r="E9" s="109">
        <v>100</v>
      </c>
      <c r="F9" s="110">
        <v>172369</v>
      </c>
    </row>
    <row r="10" spans="1:6" x14ac:dyDescent="0.2">
      <c r="A10" s="879" t="s">
        <v>461</v>
      </c>
      <c r="B10" s="493" t="s">
        <v>462</v>
      </c>
      <c r="C10" s="330">
        <v>21527631</v>
      </c>
      <c r="D10" s="656">
        <v>0</v>
      </c>
      <c r="E10" s="109">
        <v>100</v>
      </c>
      <c r="F10" s="111">
        <v>21621631</v>
      </c>
    </row>
    <row r="11" spans="1:6" x14ac:dyDescent="0.2">
      <c r="A11" s="880"/>
      <c r="B11" s="494" t="s">
        <v>463</v>
      </c>
      <c r="C11" s="495">
        <v>5800273</v>
      </c>
      <c r="D11" s="612">
        <v>0</v>
      </c>
      <c r="E11" s="109">
        <v>100</v>
      </c>
      <c r="F11" s="496">
        <v>5800273</v>
      </c>
    </row>
    <row r="12" spans="1:6" x14ac:dyDescent="0.2">
      <c r="A12" s="880"/>
      <c r="B12" s="494" t="s">
        <v>481</v>
      </c>
      <c r="C12" s="495">
        <v>15727358</v>
      </c>
      <c r="D12" s="762">
        <v>-1597368</v>
      </c>
      <c r="E12" s="763">
        <v>89.578321325827972</v>
      </c>
      <c r="F12" s="496">
        <v>13729990</v>
      </c>
    </row>
    <row r="13" spans="1:6" x14ac:dyDescent="0.2">
      <c r="A13" s="880"/>
      <c r="B13" s="494" t="s">
        <v>693</v>
      </c>
      <c r="C13" s="495"/>
      <c r="D13" s="786">
        <v>1597368</v>
      </c>
      <c r="E13" s="763">
        <v>0</v>
      </c>
      <c r="F13" s="496">
        <v>1597368</v>
      </c>
    </row>
    <row r="14" spans="1:6" ht="13.5" thickBot="1" x14ac:dyDescent="0.25">
      <c r="A14" s="881"/>
      <c r="B14" s="757" t="s">
        <v>673</v>
      </c>
      <c r="C14" s="787">
        <v>0</v>
      </c>
      <c r="D14" s="759">
        <v>0</v>
      </c>
      <c r="E14" s="760">
        <v>100</v>
      </c>
      <c r="F14" s="761">
        <v>494000</v>
      </c>
    </row>
    <row r="15" spans="1:6" ht="13.5" thickBot="1" x14ac:dyDescent="0.25">
      <c r="A15" s="882" t="s">
        <v>82</v>
      </c>
      <c r="B15" s="883"/>
      <c r="C15" s="329">
        <f>SUM(C9:C10)</f>
        <v>21700000</v>
      </c>
      <c r="D15" s="491">
        <f>SUM(D9:D10)</f>
        <v>0</v>
      </c>
      <c r="E15" s="492">
        <v>100</v>
      </c>
      <c r="F15" s="104">
        <f>SUM(F9:F10)</f>
        <v>21794000</v>
      </c>
    </row>
    <row r="16" spans="1:6" x14ac:dyDescent="0.2">
      <c r="A16" s="869" t="s">
        <v>575</v>
      </c>
      <c r="B16" s="870"/>
      <c r="C16" s="870"/>
      <c r="D16" s="870"/>
      <c r="E16" s="870"/>
      <c r="F16" s="871"/>
    </row>
    <row r="17" spans="1:6" x14ac:dyDescent="0.2">
      <c r="A17" s="872" t="s">
        <v>333</v>
      </c>
      <c r="B17" s="874" t="s">
        <v>334</v>
      </c>
      <c r="C17" s="876">
        <v>2023</v>
      </c>
      <c r="D17" s="877"/>
      <c r="E17" s="877"/>
      <c r="F17" s="878"/>
    </row>
    <row r="18" spans="1:6" ht="21.75" thickBot="1" x14ac:dyDescent="0.25">
      <c r="A18" s="873"/>
      <c r="B18" s="875"/>
      <c r="C18" s="490" t="s">
        <v>460</v>
      </c>
      <c r="D18" s="490" t="s">
        <v>508</v>
      </c>
      <c r="E18" s="490" t="s">
        <v>336</v>
      </c>
      <c r="F18" s="103" t="s">
        <v>691</v>
      </c>
    </row>
    <row r="19" spans="1:6" x14ac:dyDescent="0.2">
      <c r="A19" s="83" t="s">
        <v>344</v>
      </c>
      <c r="B19" s="84" t="s">
        <v>314</v>
      </c>
      <c r="C19" s="112">
        <v>600000</v>
      </c>
      <c r="D19" s="613">
        <v>200000</v>
      </c>
      <c r="E19" s="109">
        <v>120</v>
      </c>
      <c r="F19" s="113">
        <v>1200000</v>
      </c>
    </row>
    <row r="20" spans="1:6" ht="13.5" thickBot="1" x14ac:dyDescent="0.25">
      <c r="A20" s="83" t="s">
        <v>469</v>
      </c>
      <c r="B20" s="108" t="s">
        <v>470</v>
      </c>
      <c r="C20" s="112">
        <v>3000</v>
      </c>
      <c r="D20" s="613">
        <v>0</v>
      </c>
      <c r="E20" s="109">
        <v>100</v>
      </c>
      <c r="F20" s="113">
        <v>3000</v>
      </c>
    </row>
    <row r="21" spans="1:6" ht="13.5" thickBot="1" x14ac:dyDescent="0.25">
      <c r="A21" s="882" t="s">
        <v>82</v>
      </c>
      <c r="B21" s="883"/>
      <c r="C21" s="329">
        <f>SUM(C19:C20)</f>
        <v>603000</v>
      </c>
      <c r="D21" s="491">
        <f>SUM(D19:D20)</f>
        <v>200000</v>
      </c>
      <c r="E21" s="790">
        <v>119.94017946161514</v>
      </c>
      <c r="F21" s="104">
        <f>SUM(F19:F20)</f>
        <v>1203000</v>
      </c>
    </row>
    <row r="22" spans="1:6" ht="13.5" thickBot="1" x14ac:dyDescent="0.25">
      <c r="A22" s="105"/>
      <c r="B22" s="105"/>
      <c r="C22" s="105"/>
      <c r="D22" s="106"/>
      <c r="E22" s="107"/>
      <c r="F22" s="106"/>
    </row>
    <row r="23" spans="1:6" ht="13.5" thickBot="1" x14ac:dyDescent="0.25">
      <c r="A23" s="882" t="s">
        <v>471</v>
      </c>
      <c r="B23" s="883"/>
      <c r="C23" s="491">
        <f>C15+C21</f>
        <v>22303000</v>
      </c>
      <c r="D23" s="788">
        <f>D15+D21</f>
        <v>200000</v>
      </c>
      <c r="E23" s="492">
        <v>100.87730841777427</v>
      </c>
      <c r="F23" s="789">
        <f>F15+F21</f>
        <v>22997000</v>
      </c>
    </row>
  </sheetData>
  <mergeCells count="15">
    <mergeCell ref="A10:A14"/>
    <mergeCell ref="A21:B21"/>
    <mergeCell ref="A23:B23"/>
    <mergeCell ref="A15:B15"/>
    <mergeCell ref="A16:F16"/>
    <mergeCell ref="A17:A18"/>
    <mergeCell ref="B17:B18"/>
    <mergeCell ref="C17:F17"/>
    <mergeCell ref="A2:F2"/>
    <mergeCell ref="A3:F3"/>
    <mergeCell ref="A5:F5"/>
    <mergeCell ref="A6:F6"/>
    <mergeCell ref="A7:A8"/>
    <mergeCell ref="B7:B8"/>
    <mergeCell ref="C7:F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16" workbookViewId="0">
      <selection activeCell="O32" sqref="O32"/>
    </sheetView>
  </sheetViews>
  <sheetFormatPr defaultRowHeight="12.75" x14ac:dyDescent="0.2"/>
  <cols>
    <col min="1" max="1" width="12.28515625" customWidth="1"/>
    <col min="2" max="2" width="38.140625" customWidth="1"/>
    <col min="3" max="3" width="15.42578125" customWidth="1"/>
    <col min="4" max="4" width="13.140625" customWidth="1"/>
    <col min="5" max="5" width="9.7109375" customWidth="1"/>
    <col min="6" max="6" width="17" customWidth="1"/>
    <col min="7" max="8" width="10.140625" bestFit="1" customWidth="1"/>
  </cols>
  <sheetData>
    <row r="1" spans="1:7" x14ac:dyDescent="0.2">
      <c r="E1" s="4"/>
      <c r="F1" s="4"/>
    </row>
    <row r="2" spans="1:7" x14ac:dyDescent="0.2">
      <c r="A2" s="815" t="s">
        <v>690</v>
      </c>
      <c r="B2" s="815"/>
      <c r="C2" s="815"/>
      <c r="D2" s="815"/>
      <c r="E2" s="815"/>
      <c r="F2" s="815"/>
    </row>
    <row r="3" spans="1:7" x14ac:dyDescent="0.2">
      <c r="A3" s="815" t="s">
        <v>250</v>
      </c>
      <c r="B3" s="815"/>
      <c r="C3" s="815"/>
      <c r="D3" s="815"/>
      <c r="E3" s="815"/>
      <c r="F3" s="815"/>
    </row>
    <row r="4" spans="1:7" ht="13.5" thickBot="1" x14ac:dyDescent="0.25">
      <c r="F4" s="88" t="s">
        <v>331</v>
      </c>
    </row>
    <row r="5" spans="1:7" ht="21.75" customHeight="1" thickBot="1" x14ac:dyDescent="0.25">
      <c r="A5" s="884" t="s">
        <v>2</v>
      </c>
      <c r="B5" s="885"/>
      <c r="C5" s="885"/>
      <c r="D5" s="885"/>
      <c r="E5" s="885"/>
      <c r="F5" s="886"/>
    </row>
    <row r="6" spans="1:7" x14ac:dyDescent="0.2">
      <c r="A6" s="887" t="s">
        <v>333</v>
      </c>
      <c r="B6" s="889" t="s">
        <v>334</v>
      </c>
      <c r="C6" s="891">
        <v>2023</v>
      </c>
      <c r="D6" s="892"/>
      <c r="E6" s="892"/>
      <c r="F6" s="893"/>
    </row>
    <row r="7" spans="1:7" ht="30.75" customHeight="1" thickBot="1" x14ac:dyDescent="0.25">
      <c r="A7" s="888"/>
      <c r="B7" s="890"/>
      <c r="C7" s="497" t="s">
        <v>460</v>
      </c>
      <c r="D7" s="497" t="s">
        <v>508</v>
      </c>
      <c r="E7" s="497" t="s">
        <v>336</v>
      </c>
      <c r="F7" s="498" t="s">
        <v>691</v>
      </c>
    </row>
    <row r="8" spans="1:7" ht="22.5" customHeight="1" x14ac:dyDescent="0.2">
      <c r="A8" s="532" t="s">
        <v>375</v>
      </c>
      <c r="B8" s="499" t="s">
        <v>452</v>
      </c>
      <c r="C8" s="503">
        <v>10600000</v>
      </c>
      <c r="D8" s="614">
        <v>0</v>
      </c>
      <c r="E8" s="502">
        <v>100</v>
      </c>
      <c r="F8" s="503">
        <v>10600000</v>
      </c>
      <c r="G8" s="487"/>
    </row>
    <row r="9" spans="1:7" ht="22.5" customHeight="1" x14ac:dyDescent="0.2">
      <c r="A9" s="516" t="s">
        <v>472</v>
      </c>
      <c r="B9" s="504" t="s">
        <v>657</v>
      </c>
      <c r="C9" s="505">
        <v>460000</v>
      </c>
      <c r="D9" s="596">
        <v>-250000</v>
      </c>
      <c r="E9" s="502">
        <v>45.652173913043477</v>
      </c>
      <c r="F9" s="505">
        <v>210000</v>
      </c>
    </row>
    <row r="10" spans="1:7" ht="22.5" customHeight="1" x14ac:dyDescent="0.2">
      <c r="A10" s="516" t="s">
        <v>455</v>
      </c>
      <c r="B10" s="504" t="s">
        <v>476</v>
      </c>
      <c r="C10" s="505">
        <v>300000</v>
      </c>
      <c r="D10" s="596">
        <v>250000</v>
      </c>
      <c r="E10" s="502">
        <v>183.33333333333331</v>
      </c>
      <c r="F10" s="505">
        <v>550000</v>
      </c>
      <c r="G10" s="487"/>
    </row>
    <row r="11" spans="1:7" ht="22.5" customHeight="1" x14ac:dyDescent="0.2">
      <c r="A11" s="516" t="s">
        <v>376</v>
      </c>
      <c r="B11" s="504" t="s">
        <v>377</v>
      </c>
      <c r="C11" s="505">
        <v>100000</v>
      </c>
      <c r="D11" s="596">
        <v>0</v>
      </c>
      <c r="E11" s="502">
        <v>100</v>
      </c>
      <c r="F11" s="505">
        <v>100000</v>
      </c>
      <c r="G11" s="487"/>
    </row>
    <row r="12" spans="1:7" ht="22.5" customHeight="1" x14ac:dyDescent="0.2">
      <c r="A12" s="516" t="s">
        <v>444</v>
      </c>
      <c r="B12" s="504" t="s">
        <v>445</v>
      </c>
      <c r="C12" s="505">
        <v>0</v>
      </c>
      <c r="D12" s="596">
        <v>0</v>
      </c>
      <c r="E12" s="502">
        <v>0</v>
      </c>
      <c r="F12" s="505">
        <v>0</v>
      </c>
    </row>
    <row r="13" spans="1:7" ht="22.5" customHeight="1" x14ac:dyDescent="0.2">
      <c r="A13" s="517" t="s">
        <v>440</v>
      </c>
      <c r="B13" s="506" t="s">
        <v>441</v>
      </c>
      <c r="C13" s="505">
        <v>940000</v>
      </c>
      <c r="D13" s="596">
        <v>0</v>
      </c>
      <c r="E13" s="502">
        <v>100</v>
      </c>
      <c r="F13" s="505">
        <v>940000</v>
      </c>
    </row>
    <row r="14" spans="1:7" ht="30" customHeight="1" x14ac:dyDescent="0.2">
      <c r="A14" s="516" t="s">
        <v>576</v>
      </c>
      <c r="B14" s="690" t="s">
        <v>378</v>
      </c>
      <c r="C14" s="505">
        <v>0</v>
      </c>
      <c r="D14" s="596">
        <v>0</v>
      </c>
      <c r="E14" s="691">
        <v>0</v>
      </c>
      <c r="F14" s="505">
        <v>0</v>
      </c>
    </row>
    <row r="15" spans="1:7" ht="30" customHeight="1" x14ac:dyDescent="0.2">
      <c r="A15" s="516" t="s">
        <v>381</v>
      </c>
      <c r="B15" s="690" t="s">
        <v>382</v>
      </c>
      <c r="C15" s="505">
        <v>720000</v>
      </c>
      <c r="D15" s="596">
        <v>0</v>
      </c>
      <c r="E15" s="691">
        <v>100</v>
      </c>
      <c r="F15" s="505">
        <v>720000</v>
      </c>
    </row>
    <row r="16" spans="1:7" ht="30" customHeight="1" thickBot="1" x14ac:dyDescent="0.25">
      <c r="A16" s="686" t="s">
        <v>600</v>
      </c>
      <c r="B16" s="687" t="s">
        <v>658</v>
      </c>
      <c r="C16" s="595">
        <v>30000</v>
      </c>
      <c r="D16" s="688">
        <v>0</v>
      </c>
      <c r="E16" s="689">
        <v>100</v>
      </c>
      <c r="F16" s="595">
        <v>30000</v>
      </c>
    </row>
    <row r="17" spans="1:10" ht="24" customHeight="1" thickBot="1" x14ac:dyDescent="0.25">
      <c r="A17" s="894" t="s">
        <v>3</v>
      </c>
      <c r="B17" s="895"/>
      <c r="C17" s="508">
        <v>13150000</v>
      </c>
      <c r="D17" s="509">
        <v>0</v>
      </c>
      <c r="E17" s="510">
        <v>100</v>
      </c>
      <c r="F17" s="508">
        <v>13150000</v>
      </c>
      <c r="H17" s="2"/>
    </row>
    <row r="18" spans="1:10" ht="20.100000000000001" customHeight="1" x14ac:dyDescent="0.2">
      <c r="A18" s="532" t="s">
        <v>383</v>
      </c>
      <c r="B18" s="511" t="s">
        <v>384</v>
      </c>
      <c r="C18" s="503">
        <v>1630000</v>
      </c>
      <c r="D18" s="501">
        <v>0</v>
      </c>
      <c r="E18" s="502">
        <v>100</v>
      </c>
      <c r="F18" s="503">
        <v>1630000</v>
      </c>
      <c r="G18" s="487"/>
    </row>
    <row r="19" spans="1:10" ht="23.25" customHeight="1" thickBot="1" x14ac:dyDescent="0.25">
      <c r="A19" s="517" t="s">
        <v>385</v>
      </c>
      <c r="B19" s="512" t="s">
        <v>386</v>
      </c>
      <c r="C19" s="503">
        <v>80000</v>
      </c>
      <c r="D19" s="501">
        <v>0</v>
      </c>
      <c r="E19" s="502">
        <v>100</v>
      </c>
      <c r="F19" s="503">
        <v>80000</v>
      </c>
      <c r="G19" s="487"/>
    </row>
    <row r="20" spans="1:10" ht="24.95" customHeight="1" thickBot="1" x14ac:dyDescent="0.25">
      <c r="A20" s="896" t="s">
        <v>480</v>
      </c>
      <c r="B20" s="895"/>
      <c r="C20" s="508">
        <v>1710000</v>
      </c>
      <c r="D20" s="508">
        <v>0</v>
      </c>
      <c r="E20" s="510">
        <v>100</v>
      </c>
      <c r="F20" s="508">
        <v>1710000</v>
      </c>
    </row>
    <row r="21" spans="1:10" ht="20.100000000000001" customHeight="1" x14ac:dyDescent="0.2">
      <c r="A21" s="533" t="s">
        <v>387</v>
      </c>
      <c r="B21" s="535" t="s">
        <v>447</v>
      </c>
      <c r="C21" s="503">
        <v>609905</v>
      </c>
      <c r="D21" s="501">
        <v>0</v>
      </c>
      <c r="E21" s="502">
        <v>100</v>
      </c>
      <c r="F21" s="503">
        <v>609905</v>
      </c>
      <c r="G21" s="487"/>
    </row>
    <row r="22" spans="1:10" ht="20.100000000000001" customHeight="1" x14ac:dyDescent="0.2">
      <c r="A22" s="533" t="s">
        <v>388</v>
      </c>
      <c r="B22" s="515" t="s">
        <v>389</v>
      </c>
      <c r="C22" s="505">
        <v>1400000</v>
      </c>
      <c r="D22" s="501">
        <v>90000</v>
      </c>
      <c r="E22" s="502">
        <v>106.42857142857143</v>
      </c>
      <c r="F22" s="505">
        <v>1490000</v>
      </c>
      <c r="G22" s="487"/>
    </row>
    <row r="23" spans="1:10" ht="20.100000000000001" customHeight="1" x14ac:dyDescent="0.2">
      <c r="A23" s="533" t="s">
        <v>456</v>
      </c>
      <c r="B23" s="514" t="s">
        <v>478</v>
      </c>
      <c r="C23" s="505">
        <v>100000</v>
      </c>
      <c r="D23" s="501">
        <v>20000</v>
      </c>
      <c r="E23" s="502">
        <v>120</v>
      </c>
      <c r="F23" s="505">
        <v>120000</v>
      </c>
      <c r="G23" s="487"/>
    </row>
    <row r="24" spans="1:10" ht="20.100000000000001" customHeight="1" x14ac:dyDescent="0.2">
      <c r="A24" s="533" t="s">
        <v>574</v>
      </c>
      <c r="B24" s="515" t="s">
        <v>479</v>
      </c>
      <c r="C24" s="505">
        <v>84000</v>
      </c>
      <c r="D24" s="501">
        <v>0</v>
      </c>
      <c r="E24" s="502">
        <v>100</v>
      </c>
      <c r="F24" s="505">
        <v>84000</v>
      </c>
      <c r="G24" s="487"/>
    </row>
    <row r="25" spans="1:10" ht="20.100000000000001" customHeight="1" x14ac:dyDescent="0.2">
      <c r="A25" s="533" t="s">
        <v>395</v>
      </c>
      <c r="B25" s="515" t="s">
        <v>577</v>
      </c>
      <c r="C25" s="505">
        <v>2650000</v>
      </c>
      <c r="D25" s="501">
        <v>0</v>
      </c>
      <c r="E25" s="502">
        <v>100</v>
      </c>
      <c r="F25" s="505">
        <v>3144000</v>
      </c>
      <c r="G25" s="487"/>
    </row>
    <row r="26" spans="1:10" ht="20.100000000000001" customHeight="1" x14ac:dyDescent="0.2">
      <c r="A26" s="533" t="s">
        <v>398</v>
      </c>
      <c r="B26" s="515" t="s">
        <v>578</v>
      </c>
      <c r="C26" s="505">
        <v>50000</v>
      </c>
      <c r="D26" s="501">
        <v>208500</v>
      </c>
      <c r="E26" s="502">
        <v>563.33333333333337</v>
      </c>
      <c r="F26" s="505">
        <v>253500</v>
      </c>
      <c r="G26" s="487"/>
    </row>
    <row r="27" spans="1:10" ht="20.100000000000001" customHeight="1" x14ac:dyDescent="0.2">
      <c r="A27" s="533" t="s">
        <v>400</v>
      </c>
      <c r="B27" s="515" t="s">
        <v>659</v>
      </c>
      <c r="C27" s="505">
        <v>0</v>
      </c>
      <c r="D27" s="501">
        <v>0</v>
      </c>
      <c r="E27" s="502">
        <v>0</v>
      </c>
      <c r="F27" s="505">
        <v>0</v>
      </c>
      <c r="G27" s="487"/>
      <c r="J27" s="487"/>
    </row>
    <row r="28" spans="1:10" ht="20.100000000000001" customHeight="1" x14ac:dyDescent="0.2">
      <c r="A28" s="534" t="s">
        <v>402</v>
      </c>
      <c r="B28" s="515" t="s">
        <v>403</v>
      </c>
      <c r="C28" s="505">
        <v>800000</v>
      </c>
      <c r="D28" s="501">
        <v>-126500</v>
      </c>
      <c r="E28" s="502">
        <v>84.1875</v>
      </c>
      <c r="F28" s="505">
        <v>673500</v>
      </c>
      <c r="G28" s="487"/>
      <c r="J28" s="487"/>
    </row>
    <row r="29" spans="1:10" ht="25.5" customHeight="1" x14ac:dyDescent="0.2">
      <c r="A29" s="516" t="s">
        <v>434</v>
      </c>
      <c r="B29" s="514" t="s">
        <v>435</v>
      </c>
      <c r="C29" s="505">
        <v>150000</v>
      </c>
      <c r="D29" s="501">
        <v>3000</v>
      </c>
      <c r="E29" s="502">
        <v>102</v>
      </c>
      <c r="F29" s="505">
        <v>153000</v>
      </c>
      <c r="G29" s="487"/>
      <c r="J29" s="487"/>
    </row>
    <row r="30" spans="1:10" ht="20.100000000000001" customHeight="1" x14ac:dyDescent="0.2">
      <c r="A30" s="516" t="s">
        <v>404</v>
      </c>
      <c r="B30" s="514" t="s">
        <v>405</v>
      </c>
      <c r="C30" s="505">
        <v>1340095</v>
      </c>
      <c r="D30" s="536">
        <v>0</v>
      </c>
      <c r="E30" s="691">
        <v>100</v>
      </c>
      <c r="F30" s="505">
        <v>1340095</v>
      </c>
      <c r="G30" s="487"/>
      <c r="J30" s="487"/>
    </row>
    <row r="31" spans="1:10" ht="20.100000000000001" customHeight="1" thickBot="1" x14ac:dyDescent="0.25">
      <c r="A31" s="686" t="s">
        <v>410</v>
      </c>
      <c r="B31" s="594" t="s">
        <v>411</v>
      </c>
      <c r="C31" s="595">
        <v>5000</v>
      </c>
      <c r="D31" s="692">
        <v>5000</v>
      </c>
      <c r="E31" s="693">
        <v>150</v>
      </c>
      <c r="F31" s="595">
        <v>15000</v>
      </c>
      <c r="G31" s="487"/>
      <c r="J31" s="487"/>
    </row>
    <row r="32" spans="1:10" ht="24.95" customHeight="1" thickBot="1" x14ac:dyDescent="0.25">
      <c r="A32" s="894" t="s">
        <v>5</v>
      </c>
      <c r="B32" s="895"/>
      <c r="C32" s="508">
        <v>7189000</v>
      </c>
      <c r="D32" s="508">
        <v>200000</v>
      </c>
      <c r="E32" s="520">
        <v>102.60314981127163</v>
      </c>
      <c r="F32" s="508">
        <v>7883000</v>
      </c>
      <c r="J32" s="487"/>
    </row>
    <row r="33" spans="1:10" ht="24.95" customHeight="1" x14ac:dyDescent="0.2">
      <c r="A33" s="521" t="s">
        <v>423</v>
      </c>
      <c r="B33" s="522" t="s">
        <v>482</v>
      </c>
      <c r="C33" s="525">
        <v>200000</v>
      </c>
      <c r="D33" s="500">
        <v>0</v>
      </c>
      <c r="E33" s="524">
        <v>100</v>
      </c>
      <c r="F33" s="525">
        <v>200000</v>
      </c>
      <c r="J33" s="487"/>
    </row>
    <row r="34" spans="1:10" ht="24.95" customHeight="1" thickBot="1" x14ac:dyDescent="0.25">
      <c r="A34" s="526" t="s">
        <v>425</v>
      </c>
      <c r="B34" s="527" t="s">
        <v>483</v>
      </c>
      <c r="C34" s="529">
        <v>54000</v>
      </c>
      <c r="D34" s="513">
        <v>0</v>
      </c>
      <c r="E34" s="528">
        <v>100</v>
      </c>
      <c r="F34" s="529">
        <v>54000</v>
      </c>
      <c r="J34" s="487"/>
    </row>
    <row r="35" spans="1:10" ht="24.95" customHeight="1" thickBot="1" x14ac:dyDescent="0.25">
      <c r="A35" s="894" t="s">
        <v>579</v>
      </c>
      <c r="B35" s="895"/>
      <c r="C35" s="508">
        <v>254000</v>
      </c>
      <c r="D35" s="508">
        <v>0</v>
      </c>
      <c r="E35" s="520">
        <v>100</v>
      </c>
      <c r="F35" s="508">
        <v>254000</v>
      </c>
      <c r="J35" s="487"/>
    </row>
    <row r="36" spans="1:10" ht="21.75" customHeight="1" thickBot="1" x14ac:dyDescent="0.25">
      <c r="A36" s="897" t="s">
        <v>154</v>
      </c>
      <c r="B36" s="898"/>
      <c r="C36" s="530">
        <v>22303000</v>
      </c>
      <c r="D36" s="530">
        <v>200000</v>
      </c>
      <c r="E36" s="531">
        <v>100.87730841777427</v>
      </c>
      <c r="F36" s="530">
        <v>22997000</v>
      </c>
      <c r="G36" s="488"/>
      <c r="J36" s="487"/>
    </row>
    <row r="37" spans="1:10" x14ac:dyDescent="0.2">
      <c r="J37" s="487"/>
    </row>
    <row r="38" spans="1:10" x14ac:dyDescent="0.2">
      <c r="A38" s="87" t="s">
        <v>580</v>
      </c>
      <c r="B38" s="87"/>
      <c r="C38" s="408"/>
      <c r="D38" s="408"/>
      <c r="E38" s="408"/>
      <c r="F38" s="408"/>
      <c r="J38" s="487"/>
    </row>
    <row r="39" spans="1:10" x14ac:dyDescent="0.2">
      <c r="J39" s="487"/>
    </row>
    <row r="40" spans="1:10" x14ac:dyDescent="0.2">
      <c r="J40" s="487"/>
    </row>
    <row r="41" spans="1:10" x14ac:dyDescent="0.2">
      <c r="J41" s="487"/>
    </row>
    <row r="42" spans="1:10" x14ac:dyDescent="0.2">
      <c r="J42" s="487"/>
    </row>
    <row r="43" spans="1:10" x14ac:dyDescent="0.2">
      <c r="J43" s="487"/>
    </row>
    <row r="44" spans="1:10" x14ac:dyDescent="0.2">
      <c r="J44" s="487"/>
    </row>
  </sheetData>
  <mergeCells count="11">
    <mergeCell ref="A17:B17"/>
    <mergeCell ref="A20:B20"/>
    <mergeCell ref="A32:B32"/>
    <mergeCell ref="A35:B35"/>
    <mergeCell ref="A36:B36"/>
    <mergeCell ref="A2:F2"/>
    <mergeCell ref="A3:F3"/>
    <mergeCell ref="A5:F5"/>
    <mergeCell ref="A6:A7"/>
    <mergeCell ref="B6:B7"/>
    <mergeCell ref="C6:F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H35" sqref="H34:H35"/>
    </sheetView>
  </sheetViews>
  <sheetFormatPr defaultRowHeight="12.75" x14ac:dyDescent="0.2"/>
  <cols>
    <col min="1" max="1" width="12.28515625" customWidth="1"/>
    <col min="2" max="2" width="37.28515625" customWidth="1"/>
    <col min="3" max="3" width="13" customWidth="1"/>
    <col min="4" max="4" width="11.7109375" customWidth="1"/>
    <col min="5" max="5" width="11.42578125" customWidth="1"/>
    <col min="6" max="6" width="12.28515625" customWidth="1"/>
  </cols>
  <sheetData>
    <row r="1" spans="1:6" x14ac:dyDescent="0.2">
      <c r="E1" s="4"/>
      <c r="F1" s="4"/>
    </row>
    <row r="2" spans="1:6" x14ac:dyDescent="0.2">
      <c r="A2" s="815" t="s">
        <v>690</v>
      </c>
      <c r="B2" s="815"/>
      <c r="C2" s="815"/>
      <c r="D2" s="815"/>
      <c r="E2" s="815"/>
      <c r="F2" s="815"/>
    </row>
    <row r="3" spans="1:6" x14ac:dyDescent="0.2">
      <c r="A3" s="815" t="s">
        <v>655</v>
      </c>
      <c r="B3" s="815"/>
      <c r="C3" s="815"/>
      <c r="D3" s="815"/>
      <c r="E3" s="815"/>
      <c r="F3" s="815"/>
    </row>
    <row r="4" spans="1:6" x14ac:dyDescent="0.2">
      <c r="A4" s="101"/>
      <c r="B4" s="101"/>
      <c r="C4" s="101"/>
      <c r="D4" s="101"/>
      <c r="E4" s="101"/>
      <c r="F4" s="102" t="s">
        <v>331</v>
      </c>
    </row>
    <row r="5" spans="1:6" ht="13.5" thickBot="1" x14ac:dyDescent="0.25">
      <c r="A5" s="868" t="s">
        <v>332</v>
      </c>
      <c r="B5" s="868"/>
      <c r="C5" s="868"/>
      <c r="D5" s="868"/>
      <c r="E5" s="868"/>
      <c r="F5" s="868"/>
    </row>
    <row r="6" spans="1:6" x14ac:dyDescent="0.2">
      <c r="A6" s="869" t="s">
        <v>361</v>
      </c>
      <c r="B6" s="870"/>
      <c r="C6" s="870"/>
      <c r="D6" s="870"/>
      <c r="E6" s="870"/>
      <c r="F6" s="871"/>
    </row>
    <row r="7" spans="1:6" x14ac:dyDescent="0.2">
      <c r="A7" s="872" t="s">
        <v>333</v>
      </c>
      <c r="B7" s="874" t="s">
        <v>334</v>
      </c>
      <c r="C7" s="876">
        <v>2023</v>
      </c>
      <c r="D7" s="877"/>
      <c r="E7" s="877"/>
      <c r="F7" s="878"/>
    </row>
    <row r="8" spans="1:6" ht="21.75" thickBot="1" x14ac:dyDescent="0.25">
      <c r="A8" s="873"/>
      <c r="B8" s="875"/>
      <c r="C8" s="490" t="s">
        <v>460</v>
      </c>
      <c r="D8" s="490" t="s">
        <v>508</v>
      </c>
      <c r="E8" s="490" t="s">
        <v>336</v>
      </c>
      <c r="F8" s="103" t="s">
        <v>691</v>
      </c>
    </row>
    <row r="9" spans="1:6" ht="21" x14ac:dyDescent="0.2">
      <c r="A9" s="83" t="s">
        <v>363</v>
      </c>
      <c r="B9" s="108" t="s">
        <v>364</v>
      </c>
      <c r="C9" s="112">
        <v>1368376</v>
      </c>
      <c r="D9" s="612">
        <v>0</v>
      </c>
      <c r="E9" s="109">
        <v>100</v>
      </c>
      <c r="F9" s="110">
        <v>1368376</v>
      </c>
    </row>
    <row r="10" spans="1:6" x14ac:dyDescent="0.2">
      <c r="A10" s="879" t="s">
        <v>461</v>
      </c>
      <c r="B10" s="493" t="s">
        <v>462</v>
      </c>
      <c r="C10" s="330">
        <v>114208724</v>
      </c>
      <c r="D10" s="612">
        <v>-354425</v>
      </c>
      <c r="E10" s="109">
        <v>99.703015945242953</v>
      </c>
      <c r="F10" s="111">
        <v>118986999</v>
      </c>
    </row>
    <row r="11" spans="1:6" x14ac:dyDescent="0.2">
      <c r="A11" s="880"/>
      <c r="B11" s="494" t="s">
        <v>463</v>
      </c>
      <c r="C11" s="495">
        <v>99197960</v>
      </c>
      <c r="D11" s="612">
        <v>-158408</v>
      </c>
      <c r="E11" s="109">
        <v>99.837322245788542</v>
      </c>
      <c r="F11" s="496">
        <v>97216922</v>
      </c>
    </row>
    <row r="12" spans="1:6" x14ac:dyDescent="0.2">
      <c r="A12" s="880"/>
      <c r="B12" s="494" t="s">
        <v>481</v>
      </c>
      <c r="C12" s="495">
        <v>15010764</v>
      </c>
      <c r="D12" s="762">
        <v>0</v>
      </c>
      <c r="E12" s="763">
        <v>100</v>
      </c>
      <c r="F12" s="496">
        <v>10099908</v>
      </c>
    </row>
    <row r="13" spans="1:6" ht="13.5" thickBot="1" x14ac:dyDescent="0.25">
      <c r="A13" s="881"/>
      <c r="B13" s="757" t="s">
        <v>674</v>
      </c>
      <c r="C13" s="758">
        <v>0</v>
      </c>
      <c r="D13" s="759">
        <v>-196017</v>
      </c>
      <c r="E13" s="760">
        <v>98.348104437263999</v>
      </c>
      <c r="F13" s="761">
        <v>11670169</v>
      </c>
    </row>
    <row r="14" spans="1:6" ht="13.5" thickBot="1" x14ac:dyDescent="0.25">
      <c r="A14" s="882" t="s">
        <v>82</v>
      </c>
      <c r="B14" s="883"/>
      <c r="C14" s="104">
        <f>SUM(C9:C10)</f>
        <v>115577100</v>
      </c>
      <c r="D14" s="491">
        <v>-354425</v>
      </c>
      <c r="E14" s="492">
        <v>99.706382580370445</v>
      </c>
      <c r="F14" s="104">
        <v>120355375</v>
      </c>
    </row>
    <row r="15" spans="1:6" x14ac:dyDescent="0.2">
      <c r="A15" s="869" t="s">
        <v>484</v>
      </c>
      <c r="B15" s="870"/>
      <c r="C15" s="870"/>
      <c r="D15" s="870"/>
      <c r="E15" s="870"/>
      <c r="F15" s="871"/>
    </row>
    <row r="16" spans="1:6" x14ac:dyDescent="0.2">
      <c r="A16" s="872" t="s">
        <v>333</v>
      </c>
      <c r="B16" s="874" t="s">
        <v>334</v>
      </c>
      <c r="C16" s="876">
        <v>2023</v>
      </c>
      <c r="D16" s="877"/>
      <c r="E16" s="877"/>
      <c r="F16" s="878"/>
    </row>
    <row r="17" spans="1:6" ht="21.75" thickBot="1" x14ac:dyDescent="0.25">
      <c r="A17" s="873"/>
      <c r="B17" s="875"/>
      <c r="C17" s="490" t="s">
        <v>460</v>
      </c>
      <c r="D17" s="490" t="s">
        <v>508</v>
      </c>
      <c r="E17" s="490" t="s">
        <v>336</v>
      </c>
      <c r="F17" s="103" t="s">
        <v>691</v>
      </c>
    </row>
    <row r="18" spans="1:6" ht="21" x14ac:dyDescent="0.2">
      <c r="A18" s="537" t="s">
        <v>339</v>
      </c>
      <c r="B18" s="538" t="s">
        <v>485</v>
      </c>
      <c r="C18" s="791">
        <v>0</v>
      </c>
      <c r="D18" s="613">
        <f>F18-C18</f>
        <v>0</v>
      </c>
      <c r="E18" s="109">
        <v>0</v>
      </c>
      <c r="F18" s="539">
        <v>0</v>
      </c>
    </row>
    <row r="19" spans="1:6" x14ac:dyDescent="0.2">
      <c r="A19" s="601">
        <v>94011</v>
      </c>
      <c r="B19" s="601" t="s">
        <v>603</v>
      </c>
      <c r="C19" s="112">
        <v>0</v>
      </c>
      <c r="D19" s="613">
        <f>F19-C19</f>
        <v>0</v>
      </c>
      <c r="E19" s="109">
        <v>0</v>
      </c>
      <c r="F19" s="113">
        <v>0</v>
      </c>
    </row>
    <row r="20" spans="1:6" x14ac:dyDescent="0.2">
      <c r="A20" s="83" t="s">
        <v>344</v>
      </c>
      <c r="B20" s="84" t="s">
        <v>314</v>
      </c>
      <c r="C20" s="112">
        <v>0</v>
      </c>
      <c r="D20" s="613">
        <v>430000</v>
      </c>
      <c r="E20" s="109">
        <v>129.59394356503788</v>
      </c>
      <c r="F20" s="113">
        <v>1883000</v>
      </c>
    </row>
    <row r="21" spans="1:6" ht="13.5" thickBot="1" x14ac:dyDescent="0.25">
      <c r="A21" s="83" t="s">
        <v>469</v>
      </c>
      <c r="B21" s="108" t="s">
        <v>470</v>
      </c>
      <c r="C21" s="792">
        <v>0</v>
      </c>
      <c r="D21" s="613">
        <v>0</v>
      </c>
      <c r="E21" s="109">
        <v>100</v>
      </c>
      <c r="F21" s="113">
        <v>5000</v>
      </c>
    </row>
    <row r="22" spans="1:6" ht="13.5" thickBot="1" x14ac:dyDescent="0.25">
      <c r="A22" s="882" t="s">
        <v>82</v>
      </c>
      <c r="B22" s="883"/>
      <c r="C22" s="491">
        <f>SUM(C18:C21)</f>
        <v>0</v>
      </c>
      <c r="D22" s="491">
        <v>430000</v>
      </c>
      <c r="E22" s="790">
        <v>129.49245541838135</v>
      </c>
      <c r="F22" s="104">
        <v>1888000</v>
      </c>
    </row>
    <row r="23" spans="1:6" ht="13.5" thickBot="1" x14ac:dyDescent="0.25">
      <c r="A23" s="105"/>
      <c r="B23" s="105"/>
      <c r="C23" s="105"/>
      <c r="D23" s="106"/>
      <c r="E23" s="107"/>
      <c r="F23" s="106"/>
    </row>
    <row r="24" spans="1:6" ht="13.5" thickBot="1" x14ac:dyDescent="0.25">
      <c r="A24" s="882" t="s">
        <v>471</v>
      </c>
      <c r="B24" s="883"/>
      <c r="C24" s="491">
        <f>C14+C22</f>
        <v>115577100</v>
      </c>
      <c r="D24" s="491">
        <v>75575</v>
      </c>
      <c r="E24" s="492">
        <v>100.06186163620856</v>
      </c>
      <c r="F24" s="789">
        <v>122243375</v>
      </c>
    </row>
    <row r="27" spans="1:6" x14ac:dyDescent="0.2">
      <c r="F27" s="2"/>
    </row>
  </sheetData>
  <mergeCells count="15">
    <mergeCell ref="A2:F2"/>
    <mergeCell ref="A3:F3"/>
    <mergeCell ref="A5:F5"/>
    <mergeCell ref="A6:F6"/>
    <mergeCell ref="A7:A8"/>
    <mergeCell ref="B7:B8"/>
    <mergeCell ref="C7:F7"/>
    <mergeCell ref="C16:F16"/>
    <mergeCell ref="A10:A13"/>
    <mergeCell ref="B16:B17"/>
    <mergeCell ref="A22:B22"/>
    <mergeCell ref="A24:B24"/>
    <mergeCell ref="A14:B14"/>
    <mergeCell ref="A15:F15"/>
    <mergeCell ref="A16:A1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22" workbookViewId="0">
      <selection activeCell="J38" sqref="J38"/>
    </sheetView>
  </sheetViews>
  <sheetFormatPr defaultRowHeight="12.75" x14ac:dyDescent="0.2"/>
  <cols>
    <col min="1" max="1" width="12.28515625" customWidth="1"/>
    <col min="2" max="2" width="38.140625" customWidth="1"/>
    <col min="3" max="3" width="15.140625" customWidth="1"/>
    <col min="4" max="4" width="13.140625" customWidth="1"/>
    <col min="5" max="5" width="9.7109375" customWidth="1"/>
    <col min="6" max="6" width="17" customWidth="1"/>
    <col min="7" max="8" width="10.140625" bestFit="1" customWidth="1"/>
  </cols>
  <sheetData>
    <row r="1" spans="1:7" x14ac:dyDescent="0.2">
      <c r="E1" s="4"/>
      <c r="F1" s="4"/>
    </row>
    <row r="2" spans="1:7" x14ac:dyDescent="0.2">
      <c r="A2" s="815" t="s">
        <v>664</v>
      </c>
      <c r="B2" s="815"/>
      <c r="C2" s="815"/>
      <c r="D2" s="815"/>
      <c r="E2" s="815"/>
      <c r="F2" s="815"/>
    </row>
    <row r="3" spans="1:7" x14ac:dyDescent="0.2">
      <c r="A3" s="815" t="s">
        <v>655</v>
      </c>
      <c r="B3" s="815"/>
      <c r="C3" s="815"/>
      <c r="D3" s="815"/>
      <c r="E3" s="815"/>
      <c r="F3" s="815"/>
    </row>
    <row r="4" spans="1:7" ht="13.5" thickBot="1" x14ac:dyDescent="0.25">
      <c r="F4" s="88" t="s">
        <v>331</v>
      </c>
    </row>
    <row r="5" spans="1:7" ht="21.75" customHeight="1" thickBot="1" x14ac:dyDescent="0.25">
      <c r="A5" s="884" t="s">
        <v>2</v>
      </c>
      <c r="B5" s="885"/>
      <c r="C5" s="885"/>
      <c r="D5" s="885"/>
      <c r="E5" s="885"/>
      <c r="F5" s="886"/>
    </row>
    <row r="6" spans="1:7" ht="15.75" customHeight="1" x14ac:dyDescent="0.2">
      <c r="A6" s="887" t="s">
        <v>333</v>
      </c>
      <c r="B6" s="889" t="s">
        <v>334</v>
      </c>
      <c r="C6" s="891">
        <v>2023</v>
      </c>
      <c r="D6" s="892"/>
      <c r="E6" s="892"/>
      <c r="F6" s="893"/>
    </row>
    <row r="7" spans="1:7" ht="30.75" customHeight="1" thickBot="1" x14ac:dyDescent="0.25">
      <c r="A7" s="888"/>
      <c r="B7" s="890"/>
      <c r="C7" s="497" t="s">
        <v>460</v>
      </c>
      <c r="D7" s="497" t="s">
        <v>508</v>
      </c>
      <c r="E7" s="497" t="s">
        <v>336</v>
      </c>
      <c r="F7" s="498" t="s">
        <v>665</v>
      </c>
    </row>
    <row r="8" spans="1:7" ht="22.5" customHeight="1" x14ac:dyDescent="0.2">
      <c r="A8" s="597" t="s">
        <v>375</v>
      </c>
      <c r="B8" s="598" t="s">
        <v>452</v>
      </c>
      <c r="C8" s="599">
        <v>76400000</v>
      </c>
      <c r="D8" s="615">
        <v>0</v>
      </c>
      <c r="E8" s="652">
        <v>100</v>
      </c>
      <c r="F8" s="600">
        <v>76400000</v>
      </c>
      <c r="G8" s="487"/>
    </row>
    <row r="9" spans="1:7" ht="22.5" customHeight="1" x14ac:dyDescent="0.2">
      <c r="A9" s="532" t="s">
        <v>472</v>
      </c>
      <c r="B9" s="511" t="s">
        <v>581</v>
      </c>
      <c r="C9" s="501">
        <v>0</v>
      </c>
      <c r="D9" s="596">
        <v>0</v>
      </c>
      <c r="E9" s="653">
        <v>0</v>
      </c>
      <c r="F9" s="503">
        <v>0</v>
      </c>
      <c r="G9" s="487"/>
    </row>
    <row r="10" spans="1:7" ht="22.5" customHeight="1" x14ac:dyDescent="0.2">
      <c r="A10" s="532" t="s">
        <v>453</v>
      </c>
      <c r="B10" s="511" t="s">
        <v>653</v>
      </c>
      <c r="C10" s="501">
        <v>400000</v>
      </c>
      <c r="D10" s="665">
        <v>0</v>
      </c>
      <c r="E10" s="653">
        <v>100</v>
      </c>
      <c r="F10" s="503">
        <v>400000</v>
      </c>
      <c r="G10" s="487"/>
    </row>
    <row r="11" spans="1:7" ht="22.5" customHeight="1" x14ac:dyDescent="0.2">
      <c r="A11" s="532" t="s">
        <v>474</v>
      </c>
      <c r="B11" s="511" t="s">
        <v>475</v>
      </c>
      <c r="C11" s="501">
        <v>0</v>
      </c>
      <c r="D11" s="596">
        <v>960000</v>
      </c>
      <c r="E11" s="653">
        <v>0</v>
      </c>
      <c r="F11" s="503">
        <v>960000</v>
      </c>
      <c r="G11" s="487"/>
    </row>
    <row r="12" spans="1:7" ht="22.5" customHeight="1" x14ac:dyDescent="0.2">
      <c r="A12" s="516" t="s">
        <v>455</v>
      </c>
      <c r="B12" s="514" t="s">
        <v>476</v>
      </c>
      <c r="C12" s="501">
        <v>1160000</v>
      </c>
      <c r="D12" s="596">
        <v>0</v>
      </c>
      <c r="E12" s="653">
        <v>0</v>
      </c>
      <c r="F12" s="505">
        <v>1160000</v>
      </c>
    </row>
    <row r="13" spans="1:7" ht="22.5" customHeight="1" x14ac:dyDescent="0.2">
      <c r="A13" s="516" t="s">
        <v>376</v>
      </c>
      <c r="B13" s="514" t="s">
        <v>377</v>
      </c>
      <c r="C13" s="501">
        <v>250000</v>
      </c>
      <c r="D13" s="596">
        <v>0</v>
      </c>
      <c r="E13" s="653">
        <v>100</v>
      </c>
      <c r="F13" s="505">
        <v>250000</v>
      </c>
      <c r="G13" s="487"/>
    </row>
    <row r="14" spans="1:7" ht="22.5" customHeight="1" x14ac:dyDescent="0.2">
      <c r="A14" s="516" t="s">
        <v>444</v>
      </c>
      <c r="B14" s="514" t="s">
        <v>445</v>
      </c>
      <c r="C14" s="501">
        <v>0</v>
      </c>
      <c r="D14" s="596">
        <v>0</v>
      </c>
      <c r="E14" s="653">
        <v>0</v>
      </c>
      <c r="F14" s="505">
        <v>0</v>
      </c>
      <c r="G14" s="487"/>
    </row>
    <row r="15" spans="1:7" ht="22.5" customHeight="1" x14ac:dyDescent="0.2">
      <c r="A15" s="516" t="s">
        <v>440</v>
      </c>
      <c r="B15" s="514" t="s">
        <v>441</v>
      </c>
      <c r="C15" s="501">
        <v>3750000</v>
      </c>
      <c r="D15" s="596">
        <v>0</v>
      </c>
      <c r="E15" s="653">
        <v>100</v>
      </c>
      <c r="F15" s="505">
        <v>3750000</v>
      </c>
    </row>
    <row r="16" spans="1:7" ht="22.5" customHeight="1" x14ac:dyDescent="0.2">
      <c r="A16" s="516" t="s">
        <v>381</v>
      </c>
      <c r="B16" s="514" t="s">
        <v>601</v>
      </c>
      <c r="C16" s="596">
        <v>2600000</v>
      </c>
      <c r="D16" s="596">
        <v>-960000</v>
      </c>
      <c r="E16" s="653">
        <v>0</v>
      </c>
      <c r="F16" s="505">
        <v>2590000</v>
      </c>
    </row>
    <row r="17" spans="1:10" ht="22.5" customHeight="1" thickBot="1" x14ac:dyDescent="0.25">
      <c r="A17" s="617" t="s">
        <v>600</v>
      </c>
      <c r="B17" s="594" t="s">
        <v>602</v>
      </c>
      <c r="C17" s="518">
        <v>0</v>
      </c>
      <c r="D17" s="513">
        <v>20000</v>
      </c>
      <c r="E17" s="502">
        <v>0</v>
      </c>
      <c r="F17" s="595">
        <v>170000</v>
      </c>
    </row>
    <row r="18" spans="1:10" ht="24" customHeight="1" thickBot="1" x14ac:dyDescent="0.25">
      <c r="A18" s="899" t="s">
        <v>3</v>
      </c>
      <c r="B18" s="895"/>
      <c r="C18" s="655">
        <f>SUM(C8:C17)</f>
        <v>84560000</v>
      </c>
      <c r="D18" s="618">
        <f>SUM(D8:D17)</f>
        <v>20000</v>
      </c>
      <c r="E18" s="510">
        <v>101.30085146641439</v>
      </c>
      <c r="F18" s="619">
        <f>SUM(F8:F17)</f>
        <v>85680000</v>
      </c>
      <c r="H18" s="2"/>
    </row>
    <row r="19" spans="1:10" ht="20.100000000000001" customHeight="1" x14ac:dyDescent="0.2">
      <c r="A19" s="532" t="s">
        <v>383</v>
      </c>
      <c r="B19" s="511" t="s">
        <v>384</v>
      </c>
      <c r="C19" s="501">
        <v>10800000</v>
      </c>
      <c r="D19" s="501">
        <v>0</v>
      </c>
      <c r="E19" s="502">
        <v>101.38888888888889</v>
      </c>
      <c r="F19" s="503">
        <v>10950000</v>
      </c>
      <c r="G19" s="487"/>
    </row>
    <row r="20" spans="1:10" ht="23.25" customHeight="1" thickBot="1" x14ac:dyDescent="0.25">
      <c r="A20" s="517" t="s">
        <v>385</v>
      </c>
      <c r="B20" s="512" t="s">
        <v>386</v>
      </c>
      <c r="C20" s="513">
        <v>185000</v>
      </c>
      <c r="D20" s="501">
        <v>0</v>
      </c>
      <c r="E20" s="502">
        <v>110.81081081081081</v>
      </c>
      <c r="F20" s="503">
        <v>205000</v>
      </c>
      <c r="G20" s="487"/>
    </row>
    <row r="21" spans="1:10" ht="24.95" customHeight="1" thickBot="1" x14ac:dyDescent="0.25">
      <c r="A21" s="896" t="s">
        <v>480</v>
      </c>
      <c r="B21" s="895"/>
      <c r="C21" s="507">
        <v>10985000</v>
      </c>
      <c r="D21" s="509">
        <f>SUM(D19:D20)</f>
        <v>0</v>
      </c>
      <c r="E21" s="620">
        <v>101.54756486117434</v>
      </c>
      <c r="F21" s="508">
        <v>11155000</v>
      </c>
    </row>
    <row r="22" spans="1:10" ht="20.100000000000001" customHeight="1" x14ac:dyDescent="0.2">
      <c r="A22" s="533" t="s">
        <v>387</v>
      </c>
      <c r="B22" s="535" t="s">
        <v>447</v>
      </c>
      <c r="C22" s="501">
        <v>110000</v>
      </c>
      <c r="D22" s="501">
        <v>-40000</v>
      </c>
      <c r="E22" s="502">
        <v>63.636363636363633</v>
      </c>
      <c r="F22" s="503">
        <v>70000</v>
      </c>
      <c r="G22" s="487"/>
    </row>
    <row r="23" spans="1:10" ht="20.100000000000001" customHeight="1" x14ac:dyDescent="0.2">
      <c r="A23" s="533" t="s">
        <v>388</v>
      </c>
      <c r="B23" s="515" t="s">
        <v>389</v>
      </c>
      <c r="C23" s="536">
        <v>1800000</v>
      </c>
      <c r="D23" s="501">
        <v>-100000</v>
      </c>
      <c r="E23" s="502">
        <v>94.444444444444443</v>
      </c>
      <c r="F23" s="505">
        <v>1700000</v>
      </c>
      <c r="G23" s="487"/>
    </row>
    <row r="24" spans="1:10" ht="20.100000000000001" customHeight="1" x14ac:dyDescent="0.2">
      <c r="A24" s="533" t="s">
        <v>456</v>
      </c>
      <c r="B24" s="514" t="s">
        <v>478</v>
      </c>
      <c r="C24" s="536">
        <v>108000</v>
      </c>
      <c r="D24" s="501">
        <v>7200</v>
      </c>
      <c r="E24" s="502">
        <v>106.66666666666667</v>
      </c>
      <c r="F24" s="505">
        <v>115200</v>
      </c>
      <c r="G24" s="487"/>
    </row>
    <row r="25" spans="1:10" ht="20.100000000000001" customHeight="1" x14ac:dyDescent="0.2">
      <c r="A25" s="533" t="s">
        <v>574</v>
      </c>
      <c r="B25" s="515" t="s">
        <v>479</v>
      </c>
      <c r="C25" s="536">
        <v>78000</v>
      </c>
      <c r="D25" s="501">
        <v>-6000</v>
      </c>
      <c r="E25" s="502">
        <v>92.307692307692307</v>
      </c>
      <c r="F25" s="505">
        <v>72000</v>
      </c>
      <c r="G25" s="487"/>
    </row>
    <row r="26" spans="1:10" ht="20.100000000000001" customHeight="1" x14ac:dyDescent="0.2">
      <c r="A26" s="533" t="s">
        <v>395</v>
      </c>
      <c r="B26" s="515" t="s">
        <v>577</v>
      </c>
      <c r="C26" s="536">
        <v>3120000</v>
      </c>
      <c r="D26" s="501">
        <v>0</v>
      </c>
      <c r="E26" s="502">
        <v>107.01602564102564</v>
      </c>
      <c r="F26" s="505">
        <v>3338900</v>
      </c>
      <c r="G26" s="487"/>
    </row>
    <row r="27" spans="1:10" ht="20.100000000000001" customHeight="1" x14ac:dyDescent="0.2">
      <c r="A27" s="533" t="s">
        <v>398</v>
      </c>
      <c r="B27" s="515" t="s">
        <v>578</v>
      </c>
      <c r="C27" s="536">
        <v>6800000</v>
      </c>
      <c r="D27" s="501">
        <v>351200</v>
      </c>
      <c r="E27" s="502">
        <v>144.11764705882354</v>
      </c>
      <c r="F27" s="505">
        <v>9800000</v>
      </c>
      <c r="G27" s="487"/>
    </row>
    <row r="28" spans="1:10" ht="20.100000000000001" customHeight="1" x14ac:dyDescent="0.2">
      <c r="A28" s="533" t="s">
        <v>400</v>
      </c>
      <c r="B28" s="515" t="s">
        <v>582</v>
      </c>
      <c r="C28" s="536">
        <v>1430000</v>
      </c>
      <c r="D28" s="501">
        <v>-500000</v>
      </c>
      <c r="E28" s="502">
        <v>65.034965034965026</v>
      </c>
      <c r="F28" s="505">
        <v>930000</v>
      </c>
      <c r="G28" s="487"/>
    </row>
    <row r="29" spans="1:10" ht="20.100000000000001" customHeight="1" x14ac:dyDescent="0.2">
      <c r="A29" s="533" t="s">
        <v>402</v>
      </c>
      <c r="B29" s="515" t="s">
        <v>403</v>
      </c>
      <c r="C29" s="536">
        <v>1160000</v>
      </c>
      <c r="D29" s="501">
        <v>0</v>
      </c>
      <c r="E29" s="502">
        <v>100</v>
      </c>
      <c r="F29" s="505">
        <v>1160000</v>
      </c>
      <c r="G29" s="487"/>
      <c r="J29" s="487"/>
    </row>
    <row r="30" spans="1:10" ht="20.100000000000001" customHeight="1" x14ac:dyDescent="0.2">
      <c r="A30" s="534" t="s">
        <v>434</v>
      </c>
      <c r="B30" s="515" t="s">
        <v>435</v>
      </c>
      <c r="C30" s="536">
        <v>100000</v>
      </c>
      <c r="D30" s="501">
        <v>0</v>
      </c>
      <c r="E30" s="502">
        <v>100</v>
      </c>
      <c r="F30" s="505">
        <v>100000</v>
      </c>
      <c r="G30" s="487"/>
      <c r="J30" s="487"/>
    </row>
    <row r="31" spans="1:10" ht="25.5" customHeight="1" x14ac:dyDescent="0.2">
      <c r="A31" s="516" t="s">
        <v>404</v>
      </c>
      <c r="B31" s="514" t="s">
        <v>405</v>
      </c>
      <c r="C31" s="536">
        <v>3500000</v>
      </c>
      <c r="D31" s="501">
        <v>-86825</v>
      </c>
      <c r="E31" s="502">
        <v>126.09071428571428</v>
      </c>
      <c r="F31" s="505">
        <v>4413175</v>
      </c>
      <c r="G31" s="487"/>
      <c r="J31" s="487"/>
    </row>
    <row r="32" spans="1:10" ht="20.100000000000001" customHeight="1" thickBot="1" x14ac:dyDescent="0.25">
      <c r="A32" s="517" t="s">
        <v>410</v>
      </c>
      <c r="B32" s="512" t="s">
        <v>411</v>
      </c>
      <c r="C32" s="541">
        <v>10000</v>
      </c>
      <c r="D32" s="501">
        <v>0</v>
      </c>
      <c r="E32" s="502">
        <v>0</v>
      </c>
      <c r="F32" s="519">
        <v>10000</v>
      </c>
      <c r="G32" s="487"/>
      <c r="J32" s="487"/>
    </row>
    <row r="33" spans="1:10" ht="24.95" customHeight="1" thickBot="1" x14ac:dyDescent="0.25">
      <c r="A33" s="894" t="s">
        <v>5</v>
      </c>
      <c r="B33" s="895"/>
      <c r="C33" s="655">
        <f>SUM(C22:C32)</f>
        <v>18216000</v>
      </c>
      <c r="D33" s="618">
        <f>SUM(D22:D32)</f>
        <v>-374425</v>
      </c>
      <c r="E33" s="510">
        <f t="shared" ref="E33:E36" si="0">F33/C33*100</f>
        <v>119.17695981554677</v>
      </c>
      <c r="F33" s="616">
        <f>SUM(F22:F32)</f>
        <v>21709275</v>
      </c>
      <c r="J33" s="487"/>
    </row>
    <row r="34" spans="1:10" ht="24.95" customHeight="1" x14ac:dyDescent="0.2">
      <c r="A34" s="521" t="s">
        <v>423</v>
      </c>
      <c r="B34" s="522" t="s">
        <v>482</v>
      </c>
      <c r="C34" s="523">
        <v>1430000</v>
      </c>
      <c r="D34" s="500">
        <v>339370</v>
      </c>
      <c r="E34" s="524">
        <v>203.73881118881121</v>
      </c>
      <c r="F34" s="525">
        <v>2913465</v>
      </c>
      <c r="J34" s="487"/>
    </row>
    <row r="35" spans="1:10" ht="24.95" customHeight="1" thickBot="1" x14ac:dyDescent="0.25">
      <c r="A35" s="526" t="s">
        <v>425</v>
      </c>
      <c r="B35" s="527" t="s">
        <v>483</v>
      </c>
      <c r="C35" s="654">
        <v>386100</v>
      </c>
      <c r="D35" s="513">
        <v>90630</v>
      </c>
      <c r="E35" s="502">
        <v>203.47966847966848</v>
      </c>
      <c r="F35" s="529">
        <v>785635</v>
      </c>
      <c r="J35" s="487"/>
    </row>
    <row r="36" spans="1:10" ht="24.95" customHeight="1" thickBot="1" x14ac:dyDescent="0.25">
      <c r="A36" s="894" t="s">
        <v>579</v>
      </c>
      <c r="B36" s="895"/>
      <c r="C36" s="507">
        <f>SUM(C34:C35)</f>
        <v>1816100</v>
      </c>
      <c r="D36" s="509">
        <f>SUM(D34:D35)</f>
        <v>430000</v>
      </c>
      <c r="E36" s="510">
        <f t="shared" si="0"/>
        <v>203.6837178569462</v>
      </c>
      <c r="F36" s="616">
        <f>SUM(F34:F35)</f>
        <v>3699100</v>
      </c>
      <c r="J36" s="487"/>
    </row>
    <row r="37" spans="1:10" ht="21.75" customHeight="1" thickBot="1" x14ac:dyDescent="0.25">
      <c r="A37" s="897" t="s">
        <v>154</v>
      </c>
      <c r="B37" s="898"/>
      <c r="C37" s="530">
        <f>SUM(C18+C21+C33+C36)</f>
        <v>115577100</v>
      </c>
      <c r="D37" s="530">
        <f>SUM(D18+D21+D33+D36)</f>
        <v>75575</v>
      </c>
      <c r="E37" s="531">
        <f>F37/C37*100</f>
        <v>105.76781646191158</v>
      </c>
      <c r="F37" s="540">
        <f>F18+F21+F33+F36</f>
        <v>122243375</v>
      </c>
      <c r="G37" s="488"/>
      <c r="J37" s="487"/>
    </row>
    <row r="38" spans="1:10" x14ac:dyDescent="0.2">
      <c r="J38" s="487"/>
    </row>
    <row r="39" spans="1:10" x14ac:dyDescent="0.2">
      <c r="J39" s="487"/>
    </row>
    <row r="40" spans="1:10" x14ac:dyDescent="0.2">
      <c r="J40" s="487"/>
    </row>
    <row r="41" spans="1:10" x14ac:dyDescent="0.2">
      <c r="J41" s="487"/>
    </row>
    <row r="42" spans="1:10" x14ac:dyDescent="0.2">
      <c r="J42" s="487"/>
    </row>
    <row r="43" spans="1:10" x14ac:dyDescent="0.2">
      <c r="J43" s="487"/>
    </row>
    <row r="44" spans="1:10" x14ac:dyDescent="0.2">
      <c r="J44" s="487"/>
    </row>
    <row r="45" spans="1:10" x14ac:dyDescent="0.2">
      <c r="J45" s="487"/>
    </row>
  </sheetData>
  <mergeCells count="11">
    <mergeCell ref="A18:B18"/>
    <mergeCell ref="A21:B21"/>
    <mergeCell ref="A33:B33"/>
    <mergeCell ref="A36:B36"/>
    <mergeCell ref="A37:B37"/>
    <mergeCell ref="A2:F2"/>
    <mergeCell ref="A3:F3"/>
    <mergeCell ref="A5:F5"/>
    <mergeCell ref="A6:A7"/>
    <mergeCell ref="B6:B7"/>
    <mergeCell ref="C6:F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F122"/>
  <sheetViews>
    <sheetView zoomScaleNormal="100" workbookViewId="0">
      <selection activeCell="D3" sqref="D3"/>
    </sheetView>
  </sheetViews>
  <sheetFormatPr defaultRowHeight="12.75" x14ac:dyDescent="0.2"/>
  <cols>
    <col min="1" max="1" width="4.7109375" customWidth="1"/>
    <col min="2" max="2" width="5.28515625" customWidth="1"/>
    <col min="3" max="3" width="6" customWidth="1"/>
    <col min="4" max="4" width="59.5703125" customWidth="1"/>
  </cols>
  <sheetData>
    <row r="1" spans="2:4" ht="15" x14ac:dyDescent="0.2">
      <c r="B1" s="900" t="s">
        <v>663</v>
      </c>
      <c r="C1" s="900"/>
      <c r="D1" s="900"/>
    </row>
    <row r="2" spans="2:4" ht="15" x14ac:dyDescent="0.2">
      <c r="B2" s="56"/>
      <c r="C2" s="56"/>
      <c r="D2" s="56" t="s">
        <v>690</v>
      </c>
    </row>
    <row r="3" spans="2:4" ht="15.75" thickBot="1" x14ac:dyDescent="0.25">
      <c r="B3" s="56"/>
      <c r="C3" s="56"/>
      <c r="D3" s="56" t="s">
        <v>609</v>
      </c>
    </row>
    <row r="4" spans="2:4" x14ac:dyDescent="0.2">
      <c r="B4" s="706" t="s">
        <v>11</v>
      </c>
      <c r="C4" s="707" t="s">
        <v>12</v>
      </c>
      <c r="D4" s="708" t="s">
        <v>13</v>
      </c>
    </row>
    <row r="5" spans="2:4" x14ac:dyDescent="0.2">
      <c r="B5" s="709" t="s">
        <v>14</v>
      </c>
      <c r="C5" s="710"/>
      <c r="D5" s="711" t="s">
        <v>237</v>
      </c>
    </row>
    <row r="6" spans="2:4" x14ac:dyDescent="0.2">
      <c r="B6" s="709"/>
      <c r="C6" s="712">
        <v>1</v>
      </c>
      <c r="D6" s="694" t="s">
        <v>486</v>
      </c>
    </row>
    <row r="7" spans="2:4" x14ac:dyDescent="0.2">
      <c r="B7" s="709"/>
      <c r="C7" s="712">
        <v>2</v>
      </c>
      <c r="D7" s="713" t="s">
        <v>15</v>
      </c>
    </row>
    <row r="8" spans="2:4" x14ac:dyDescent="0.2">
      <c r="B8" s="709"/>
      <c r="C8" s="712">
        <v>3</v>
      </c>
      <c r="D8" s="694" t="s">
        <v>269</v>
      </c>
    </row>
    <row r="9" spans="2:4" ht="25.5" x14ac:dyDescent="0.2">
      <c r="B9" s="709"/>
      <c r="C9" s="712">
        <v>4</v>
      </c>
      <c r="D9" s="714" t="s">
        <v>270</v>
      </c>
    </row>
    <row r="10" spans="2:4" x14ac:dyDescent="0.2">
      <c r="B10" s="709"/>
      <c r="C10" s="712">
        <v>5</v>
      </c>
      <c r="D10" s="694" t="s">
        <v>271</v>
      </c>
    </row>
    <row r="11" spans="2:4" x14ac:dyDescent="0.2">
      <c r="B11" s="709"/>
      <c r="C11" s="712">
        <v>6</v>
      </c>
      <c r="D11" s="713" t="s">
        <v>18</v>
      </c>
    </row>
    <row r="12" spans="2:4" x14ac:dyDescent="0.2">
      <c r="B12" s="709"/>
      <c r="C12" s="712">
        <v>7</v>
      </c>
      <c r="D12" s="713" t="s">
        <v>272</v>
      </c>
    </row>
    <row r="13" spans="2:4" x14ac:dyDescent="0.2">
      <c r="B13" s="709"/>
      <c r="C13" s="712">
        <v>8</v>
      </c>
      <c r="D13" s="713" t="s">
        <v>273</v>
      </c>
    </row>
    <row r="14" spans="2:4" x14ac:dyDescent="0.2">
      <c r="B14" s="709"/>
      <c r="C14" s="712">
        <v>9</v>
      </c>
      <c r="D14" s="713" t="s">
        <v>287</v>
      </c>
    </row>
    <row r="15" spans="2:4" x14ac:dyDescent="0.2">
      <c r="B15" s="709"/>
      <c r="C15" s="712">
        <v>10</v>
      </c>
      <c r="D15" s="713" t="s">
        <v>288</v>
      </c>
    </row>
    <row r="16" spans="2:4" ht="12.75" customHeight="1" x14ac:dyDescent="0.2">
      <c r="B16" s="709"/>
      <c r="C16" s="712">
        <v>11</v>
      </c>
      <c r="D16" s="713" t="s">
        <v>583</v>
      </c>
    </row>
    <row r="17" spans="2:4" ht="13.5" customHeight="1" x14ac:dyDescent="0.2">
      <c r="B17" s="709"/>
      <c r="C17" s="712">
        <v>12</v>
      </c>
      <c r="D17" s="713" t="s">
        <v>16</v>
      </c>
    </row>
    <row r="18" spans="2:4" ht="13.5" customHeight="1" x14ac:dyDescent="0.2">
      <c r="B18" s="709"/>
      <c r="C18" s="712">
        <v>13</v>
      </c>
      <c r="D18" s="713" t="s">
        <v>17</v>
      </c>
    </row>
    <row r="19" spans="2:4" ht="13.5" customHeight="1" x14ac:dyDescent="0.2">
      <c r="B19" s="709"/>
      <c r="C19" s="712">
        <v>14</v>
      </c>
      <c r="D19" s="713" t="s">
        <v>327</v>
      </c>
    </row>
    <row r="20" spans="2:4" ht="13.5" customHeight="1" x14ac:dyDescent="0.2">
      <c r="B20" s="709"/>
      <c r="C20" s="712">
        <v>15</v>
      </c>
      <c r="D20" s="713" t="s">
        <v>328</v>
      </c>
    </row>
    <row r="21" spans="2:4" x14ac:dyDescent="0.2">
      <c r="B21" s="709"/>
      <c r="C21" s="712">
        <v>16</v>
      </c>
      <c r="D21" s="694" t="s">
        <v>288</v>
      </c>
    </row>
    <row r="22" spans="2:4" x14ac:dyDescent="0.2">
      <c r="B22" s="709"/>
      <c r="C22" s="712">
        <v>17</v>
      </c>
      <c r="D22" s="713" t="s">
        <v>238</v>
      </c>
    </row>
    <row r="23" spans="2:4" x14ac:dyDescent="0.2">
      <c r="B23" s="709"/>
      <c r="C23" s="712">
        <v>18</v>
      </c>
      <c r="D23" s="694" t="s">
        <v>19</v>
      </c>
    </row>
    <row r="24" spans="2:4" x14ac:dyDescent="0.2">
      <c r="B24" s="709"/>
      <c r="C24" s="712">
        <v>19</v>
      </c>
      <c r="D24" s="694" t="s">
        <v>20</v>
      </c>
    </row>
    <row r="25" spans="2:4" x14ac:dyDescent="0.2">
      <c r="B25" s="709"/>
      <c r="C25" s="712">
        <v>20</v>
      </c>
      <c r="D25" s="713" t="s">
        <v>276</v>
      </c>
    </row>
    <row r="26" spans="2:4" x14ac:dyDescent="0.2">
      <c r="B26" s="709"/>
      <c r="C26" s="712">
        <v>21</v>
      </c>
      <c r="D26" s="694" t="s">
        <v>584</v>
      </c>
    </row>
    <row r="27" spans="2:4" x14ac:dyDescent="0.2">
      <c r="B27" s="709"/>
      <c r="C27" s="712">
        <v>22</v>
      </c>
      <c r="D27" s="694" t="s">
        <v>585</v>
      </c>
    </row>
    <row r="28" spans="2:4" x14ac:dyDescent="0.2">
      <c r="B28" s="709"/>
      <c r="C28" s="712">
        <v>23</v>
      </c>
      <c r="D28" s="694" t="s">
        <v>239</v>
      </c>
    </row>
    <row r="29" spans="2:4" x14ac:dyDescent="0.2">
      <c r="B29" s="709"/>
      <c r="C29" s="712">
        <v>24</v>
      </c>
      <c r="D29" s="694" t="s">
        <v>22</v>
      </c>
    </row>
    <row r="30" spans="2:4" x14ac:dyDescent="0.2">
      <c r="B30" s="709"/>
      <c r="C30" s="712">
        <v>25</v>
      </c>
      <c r="D30" s="694" t="s">
        <v>23</v>
      </c>
    </row>
    <row r="31" spans="2:4" x14ac:dyDescent="0.2">
      <c r="B31" s="709"/>
      <c r="C31" s="712">
        <v>26</v>
      </c>
      <c r="D31" s="694" t="s">
        <v>24</v>
      </c>
    </row>
    <row r="32" spans="2:4" x14ac:dyDescent="0.2">
      <c r="B32" s="709"/>
      <c r="C32" s="712">
        <v>27</v>
      </c>
      <c r="D32" s="694" t="s">
        <v>25</v>
      </c>
    </row>
    <row r="33" spans="2:4" x14ac:dyDescent="0.2">
      <c r="B33" s="709"/>
      <c r="C33" s="712">
        <v>28</v>
      </c>
      <c r="D33" s="694" t="s">
        <v>26</v>
      </c>
    </row>
    <row r="34" spans="2:4" x14ac:dyDescent="0.2">
      <c r="B34" s="709"/>
      <c r="C34" s="712">
        <v>29</v>
      </c>
      <c r="D34" s="694" t="s">
        <v>240</v>
      </c>
    </row>
    <row r="35" spans="2:4" x14ac:dyDescent="0.2">
      <c r="B35" s="709"/>
      <c r="C35" s="712">
        <v>30</v>
      </c>
      <c r="D35" s="68" t="s">
        <v>278</v>
      </c>
    </row>
    <row r="36" spans="2:4" x14ac:dyDescent="0.2">
      <c r="B36" s="709"/>
      <c r="C36" s="712">
        <v>31</v>
      </c>
      <c r="D36" s="694" t="s">
        <v>279</v>
      </c>
    </row>
    <row r="37" spans="2:4" x14ac:dyDescent="0.2">
      <c r="B37" s="709"/>
      <c r="C37" s="712">
        <v>32</v>
      </c>
      <c r="D37" s="694" t="s">
        <v>280</v>
      </c>
    </row>
    <row r="38" spans="2:4" x14ac:dyDescent="0.2">
      <c r="B38" s="709"/>
      <c r="C38" s="712">
        <v>33</v>
      </c>
      <c r="D38" s="694" t="s">
        <v>662</v>
      </c>
    </row>
    <row r="39" spans="2:4" x14ac:dyDescent="0.2">
      <c r="B39" s="709"/>
      <c r="C39" s="712">
        <v>34</v>
      </c>
      <c r="D39" s="694" t="s">
        <v>593</v>
      </c>
    </row>
    <row r="40" spans="2:4" x14ac:dyDescent="0.2">
      <c r="B40" s="709"/>
      <c r="C40" s="712">
        <v>35</v>
      </c>
      <c r="D40" s="694" t="s">
        <v>594</v>
      </c>
    </row>
    <row r="41" spans="2:4" x14ac:dyDescent="0.2">
      <c r="B41" s="709"/>
      <c r="C41" s="712">
        <v>36</v>
      </c>
      <c r="D41" s="694" t="s">
        <v>595</v>
      </c>
    </row>
    <row r="42" spans="2:4" x14ac:dyDescent="0.2">
      <c r="B42" s="709"/>
      <c r="C42" s="712">
        <v>37</v>
      </c>
      <c r="D42" s="694" t="s">
        <v>31</v>
      </c>
    </row>
    <row r="43" spans="2:4" x14ac:dyDescent="0.2">
      <c r="B43" s="709"/>
      <c r="C43" s="712">
        <v>38</v>
      </c>
      <c r="D43" s="694" t="s">
        <v>241</v>
      </c>
    </row>
    <row r="44" spans="2:4" x14ac:dyDescent="0.2">
      <c r="B44" s="709"/>
      <c r="C44" s="712">
        <v>39</v>
      </c>
      <c r="D44" s="694" t="s">
        <v>242</v>
      </c>
    </row>
    <row r="45" spans="2:4" x14ac:dyDescent="0.2">
      <c r="B45" s="709"/>
      <c r="C45" s="712">
        <v>40</v>
      </c>
      <c r="D45" s="694" t="s">
        <v>243</v>
      </c>
    </row>
    <row r="46" spans="2:4" x14ac:dyDescent="0.2">
      <c r="B46" s="709"/>
      <c r="C46" s="712">
        <v>41</v>
      </c>
      <c r="D46" s="713" t="s">
        <v>281</v>
      </c>
    </row>
    <row r="47" spans="2:4" x14ac:dyDescent="0.2">
      <c r="B47" s="709"/>
      <c r="C47" s="712">
        <v>42</v>
      </c>
      <c r="D47" s="713" t="s">
        <v>282</v>
      </c>
    </row>
    <row r="48" spans="2:4" ht="15" customHeight="1" x14ac:dyDescent="0.2">
      <c r="B48" s="709"/>
      <c r="C48" s="712">
        <v>43</v>
      </c>
      <c r="D48" s="713" t="s">
        <v>283</v>
      </c>
    </row>
    <row r="49" spans="2:6" ht="25.5" x14ac:dyDescent="0.2">
      <c r="B49" s="709"/>
      <c r="C49" s="712">
        <v>44</v>
      </c>
      <c r="D49" s="713" t="s">
        <v>586</v>
      </c>
    </row>
    <row r="50" spans="2:6" x14ac:dyDescent="0.2">
      <c r="B50" s="709"/>
      <c r="C50" s="712">
        <v>45</v>
      </c>
      <c r="D50" s="713" t="s">
        <v>245</v>
      </c>
    </row>
    <row r="51" spans="2:6" x14ac:dyDescent="0.2">
      <c r="B51" s="709"/>
      <c r="C51" s="712">
        <v>46</v>
      </c>
      <c r="D51" s="713" t="s">
        <v>246</v>
      </c>
    </row>
    <row r="52" spans="2:6" x14ac:dyDescent="0.2">
      <c r="B52" s="709"/>
      <c r="C52" s="712">
        <v>47</v>
      </c>
      <c r="D52" s="713" t="s">
        <v>247</v>
      </c>
    </row>
    <row r="53" spans="2:6" ht="13.5" thickBot="1" x14ac:dyDescent="0.25">
      <c r="B53" s="715"/>
      <c r="C53" s="716">
        <v>48</v>
      </c>
      <c r="D53" s="717" t="s">
        <v>33</v>
      </c>
    </row>
    <row r="54" spans="2:6" x14ac:dyDescent="0.2">
      <c r="B54" s="706" t="s">
        <v>11</v>
      </c>
      <c r="C54" s="707" t="s">
        <v>12</v>
      </c>
      <c r="D54" s="718" t="s">
        <v>13</v>
      </c>
    </row>
    <row r="55" spans="2:6" x14ac:dyDescent="0.2">
      <c r="B55" s="719" t="s">
        <v>36</v>
      </c>
      <c r="C55" s="720"/>
      <c r="D55" s="721" t="s">
        <v>248</v>
      </c>
    </row>
    <row r="56" spans="2:6" ht="25.5" x14ac:dyDescent="0.2">
      <c r="B56" s="722"/>
      <c r="C56" s="712">
        <v>1</v>
      </c>
      <c r="D56" s="714" t="s">
        <v>284</v>
      </c>
      <c r="E56" s="1"/>
    </row>
    <row r="57" spans="2:6" x14ac:dyDescent="0.2">
      <c r="B57" s="722"/>
      <c r="C57" s="712">
        <v>2</v>
      </c>
      <c r="D57" s="694" t="s">
        <v>277</v>
      </c>
    </row>
    <row r="58" spans="2:6" x14ac:dyDescent="0.2">
      <c r="B58" s="722"/>
      <c r="C58" s="723">
        <v>3</v>
      </c>
      <c r="D58" s="694" t="s">
        <v>289</v>
      </c>
    </row>
    <row r="59" spans="2:6" x14ac:dyDescent="0.2">
      <c r="B59" s="722"/>
      <c r="C59" s="712">
        <v>4</v>
      </c>
      <c r="D59" s="694" t="s">
        <v>249</v>
      </c>
    </row>
    <row r="60" spans="2:6" x14ac:dyDescent="0.2">
      <c r="B60" s="722"/>
      <c r="C60" s="712">
        <v>5</v>
      </c>
      <c r="D60" s="694" t="s">
        <v>285</v>
      </c>
    </row>
    <row r="61" spans="2:6" ht="25.5" x14ac:dyDescent="0.2">
      <c r="B61" s="724"/>
      <c r="C61" s="712">
        <v>6</v>
      </c>
      <c r="D61" s="714" t="s">
        <v>270</v>
      </c>
      <c r="F61" s="75"/>
    </row>
    <row r="62" spans="2:6" x14ac:dyDescent="0.2">
      <c r="B62" s="724"/>
      <c r="C62" s="712">
        <v>7</v>
      </c>
      <c r="D62" s="694" t="s">
        <v>286</v>
      </c>
    </row>
    <row r="63" spans="2:6" x14ac:dyDescent="0.2">
      <c r="B63" s="724"/>
      <c r="C63" s="712">
        <v>8</v>
      </c>
      <c r="D63" s="694" t="s">
        <v>287</v>
      </c>
    </row>
    <row r="64" spans="2:6" x14ac:dyDescent="0.2">
      <c r="B64" s="719" t="s">
        <v>37</v>
      </c>
      <c r="C64" s="720"/>
      <c r="D64" s="721" t="s">
        <v>250</v>
      </c>
    </row>
    <row r="65" spans="2:4" x14ac:dyDescent="0.2">
      <c r="B65" s="719"/>
      <c r="C65" s="725">
        <v>1</v>
      </c>
      <c r="D65" s="694" t="s">
        <v>251</v>
      </c>
    </row>
    <row r="66" spans="2:4" x14ac:dyDescent="0.2">
      <c r="B66" s="719"/>
      <c r="C66" s="725">
        <v>2</v>
      </c>
      <c r="D66" s="694" t="s">
        <v>252</v>
      </c>
    </row>
    <row r="67" spans="2:4" x14ac:dyDescent="0.2">
      <c r="B67" s="709"/>
      <c r="C67" s="712">
        <v>3</v>
      </c>
      <c r="D67" s="694" t="s">
        <v>32</v>
      </c>
    </row>
    <row r="68" spans="2:4" x14ac:dyDescent="0.2">
      <c r="B68" s="709"/>
      <c r="C68" s="712">
        <v>4</v>
      </c>
      <c r="D68" s="694" t="s">
        <v>288</v>
      </c>
    </row>
    <row r="69" spans="2:4" x14ac:dyDescent="0.2">
      <c r="B69" s="709"/>
      <c r="C69" s="712">
        <v>5</v>
      </c>
      <c r="D69" s="694" t="s">
        <v>329</v>
      </c>
    </row>
    <row r="70" spans="2:4" x14ac:dyDescent="0.2">
      <c r="B70" s="709"/>
      <c r="C70" s="712">
        <v>6</v>
      </c>
      <c r="D70" s="694" t="s">
        <v>287</v>
      </c>
    </row>
    <row r="71" spans="2:4" x14ac:dyDescent="0.2">
      <c r="B71" s="719" t="s">
        <v>38</v>
      </c>
      <c r="C71" s="726"/>
      <c r="D71" s="721" t="s">
        <v>322</v>
      </c>
    </row>
    <row r="72" spans="2:4" x14ac:dyDescent="0.2">
      <c r="B72" s="727"/>
      <c r="C72" s="725">
        <v>1</v>
      </c>
      <c r="D72" s="694" t="s">
        <v>290</v>
      </c>
    </row>
    <row r="73" spans="2:4" x14ac:dyDescent="0.2">
      <c r="B73" s="727"/>
      <c r="C73" s="725">
        <v>2</v>
      </c>
      <c r="D73" s="694" t="s">
        <v>274</v>
      </c>
    </row>
    <row r="74" spans="2:4" x14ac:dyDescent="0.2">
      <c r="B74" s="727"/>
      <c r="C74" s="725">
        <v>3</v>
      </c>
      <c r="D74" s="694" t="s">
        <v>255</v>
      </c>
    </row>
    <row r="75" spans="2:4" x14ac:dyDescent="0.2">
      <c r="B75" s="727"/>
      <c r="C75" s="725">
        <v>4</v>
      </c>
      <c r="D75" s="694" t="s">
        <v>291</v>
      </c>
    </row>
    <row r="76" spans="2:4" x14ac:dyDescent="0.2">
      <c r="B76" s="727"/>
      <c r="C76" s="725">
        <v>5</v>
      </c>
      <c r="D76" s="694" t="s">
        <v>584</v>
      </c>
    </row>
    <row r="77" spans="2:4" x14ac:dyDescent="0.2">
      <c r="B77" s="728"/>
      <c r="C77" s="729">
        <v>6</v>
      </c>
      <c r="D77" s="730" t="s">
        <v>287</v>
      </c>
    </row>
    <row r="78" spans="2:4" ht="13.5" thickBot="1" x14ac:dyDescent="0.25">
      <c r="B78" s="731"/>
      <c r="C78" s="732">
        <v>7</v>
      </c>
      <c r="D78" s="717" t="s">
        <v>585</v>
      </c>
    </row>
    <row r="79" spans="2:4" x14ac:dyDescent="0.2">
      <c r="B79" s="117"/>
      <c r="C79" s="41">
        <v>3</v>
      </c>
      <c r="D79" s="66" t="s">
        <v>255</v>
      </c>
    </row>
    <row r="80" spans="2:4" x14ac:dyDescent="0.2">
      <c r="B80" s="117"/>
      <c r="C80" s="41">
        <v>4</v>
      </c>
      <c r="D80" s="66" t="s">
        <v>291</v>
      </c>
    </row>
    <row r="81" spans="2:4" x14ac:dyDescent="0.2">
      <c r="B81" s="117"/>
      <c r="C81" s="41">
        <v>5</v>
      </c>
      <c r="D81" s="66" t="s">
        <v>584</v>
      </c>
    </row>
    <row r="82" spans="2:4" x14ac:dyDescent="0.2">
      <c r="B82" s="118"/>
      <c r="C82" s="43">
        <v>6</v>
      </c>
      <c r="D82" s="81" t="s">
        <v>287</v>
      </c>
    </row>
    <row r="83" spans="2:4" ht="13.5" thickBot="1" x14ac:dyDescent="0.25">
      <c r="B83" s="119"/>
      <c r="C83" s="67">
        <v>7</v>
      </c>
      <c r="D83" s="69" t="s">
        <v>585</v>
      </c>
    </row>
    <row r="122" spans="5:5" x14ac:dyDescent="0.2">
      <c r="E122" s="1" t="s">
        <v>36</v>
      </c>
    </row>
  </sheetData>
  <sheetProtection algorithmName="SHA-512" hashValue="juzk0zxf2/5ukeJhhXs/+1EetrNgtutyVQ29T6Om3EsUz34NkUiQNR4Uqcnj15O8fMUHC8Qvtv5afCaW9OCrJQ==" saltValue="SxxyNWWwv6o/qtBt2q+Yjg==" spinCount="100000" sheet="1" objects="1" scenarios="1"/>
  <autoFilter ref="D1:D122"/>
  <mergeCells count="1">
    <mergeCell ref="B1:D1"/>
  </mergeCells>
  <phoneticPr fontId="11" type="noConversion"/>
  <pageMargins left="0.98425196850393704" right="0.59055118110236227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21</vt:i4>
      </vt:variant>
      <vt:variant>
        <vt:lpstr>Névvel ellátott tartományok</vt:lpstr>
      </vt:variant>
      <vt:variant>
        <vt:i4>3</vt:i4>
      </vt:variant>
    </vt:vector>
  </HeadingPairs>
  <TitlesOfParts>
    <vt:vector size="24" baseType="lpstr">
      <vt:lpstr>Önk.bev.</vt:lpstr>
      <vt:lpstr>Önk.kiad.</vt:lpstr>
      <vt:lpstr>Hiv.bev.</vt:lpstr>
      <vt:lpstr>Hiv.kiad.</vt:lpstr>
      <vt:lpstr>Művh.bev.</vt:lpstr>
      <vt:lpstr>Művh.kiad.</vt:lpstr>
      <vt:lpstr>Ovibev.</vt:lpstr>
      <vt:lpstr>Ovikiad.</vt:lpstr>
      <vt:lpstr>1.sz.melléklet</vt:lpstr>
      <vt:lpstr>2. sz.melléklet</vt:lpstr>
      <vt:lpstr>3.sz. melléklet</vt:lpstr>
      <vt:lpstr>4. sz. melléklet</vt:lpstr>
      <vt:lpstr>5. sz. melléklet</vt:lpstr>
      <vt:lpstr>6. sz.melléklet</vt:lpstr>
      <vt:lpstr>7.sz. melléklet</vt:lpstr>
      <vt:lpstr>8.sz. melléklet</vt:lpstr>
      <vt:lpstr>9.sz.melléklet</vt:lpstr>
      <vt:lpstr>10.sz.melléklet</vt:lpstr>
      <vt:lpstr>11.sz.melléklet</vt:lpstr>
      <vt:lpstr>12.sz.melléklet</vt:lpstr>
      <vt:lpstr>13.sz.melléklet</vt:lpstr>
      <vt:lpstr>'1.sz.melléklet'!Nyomtatási_terület</vt:lpstr>
      <vt:lpstr>'3.sz. melléklet'!Nyomtatási_terület</vt:lpstr>
      <vt:lpstr>'5. sz. melléklet'!Nyomtatási_terület</vt:lpstr>
    </vt:vector>
  </TitlesOfParts>
  <Company>Piliscsév Önkormányzat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Pénzügy</dc:creator>
  <cp:lastModifiedBy>Kollár Anikó</cp:lastModifiedBy>
  <cp:lastPrinted>2023-10-26T07:15:44Z</cp:lastPrinted>
  <dcterms:created xsi:type="dcterms:W3CDTF">2004-07-16T06:20:01Z</dcterms:created>
  <dcterms:modified xsi:type="dcterms:W3CDTF">2023-10-26T07:15:49Z</dcterms:modified>
</cp:coreProperties>
</file>