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5.30\"/>
    </mc:Choice>
  </mc:AlternateContent>
  <workbookProtection workbookAlgorithmName="SHA-512" workbookHashValue="iw/lMPWafpRNNdl4c7+RfVr7Oip0p/3Tb5M7W5Vuwzzr4yI9btTpM2Z5cMLvc2fAFJSLrPjcrL5JBo3tPL9D9g==" workbookSaltValue="FbBjW4/2/z3b/fPsPTPX0g==" workbookSpinCount="100000" lockStructure="1"/>
  <bookViews>
    <workbookView xWindow="0" yWindow="0" windowWidth="28800" windowHeight="11940"/>
  </bookViews>
  <sheets>
    <sheet name="Mérleg(Hivatal 2023)" sheetId="4" r:id="rId1"/>
    <sheet name="Bevételek(Hivatal 2023)" sheetId="2" r:id="rId2"/>
    <sheet name="Kiadások(Hivatal 2023)" sheetId="3" r:id="rId3"/>
    <sheet name="Kiadások COFOG szerint" sheetId="5" state="hidden" r:id="rId4"/>
    <sheet name="Részletes cofog kiadás" sheetId="6" state="hidden" r:id="rId5"/>
  </sheets>
  <definedNames>
    <definedName name="_xlnm._FilterDatabase" localSheetId="3" hidden="1">'Kiadások COFOG szerint'!$A$1:$A$55</definedName>
    <definedName name="_xlnm.Print_Area" localSheetId="1">'Bevételek(Hivatal 2023)'!$A$1:$F$31</definedName>
    <definedName name="_xlnm.Print_Area" localSheetId="3">'Kiadások COFOG szerint'!$A$1:$F$55</definedName>
    <definedName name="_xlnm.Print_Area" localSheetId="2">'Kiadások(Hivatal 2023)'!$A$1:$F$47</definedName>
    <definedName name="_xlnm.Print_Area" localSheetId="0">'Mérleg(Hivatal 2023)'!$A$1:$L$27</definedName>
  </definedNames>
  <calcPr calcId="181029" iterateDelta="1E-4"/>
</workbook>
</file>

<file path=xl/calcChain.xml><?xml version="1.0" encoding="utf-8"?>
<calcChain xmlns="http://schemas.openxmlformats.org/spreadsheetml/2006/main">
  <c r="D14" i="4" l="1"/>
  <c r="F14" i="4"/>
  <c r="D13" i="4"/>
  <c r="F13" i="4"/>
  <c r="J11" i="2"/>
  <c r="J10" i="2"/>
  <c r="F9" i="2"/>
  <c r="D13" i="2"/>
  <c r="E12" i="3"/>
  <c r="E13" i="3"/>
  <c r="E16" i="3"/>
  <c r="E17" i="3"/>
  <c r="E11" i="3"/>
  <c r="E21" i="3"/>
  <c r="E35" i="3"/>
  <c r="E33" i="3"/>
  <c r="C15" i="4"/>
  <c r="C12" i="4"/>
  <c r="C11" i="4"/>
  <c r="C10" i="4"/>
  <c r="C9" i="4"/>
  <c r="I12" i="4"/>
  <c r="J12" i="4"/>
  <c r="I11" i="4"/>
  <c r="J11" i="4"/>
  <c r="I10" i="4"/>
  <c r="J10" i="4"/>
  <c r="I9" i="4"/>
  <c r="J9" i="4"/>
  <c r="E11" i="2"/>
  <c r="D11" i="2"/>
  <c r="C9" i="2"/>
  <c r="C35" i="3"/>
  <c r="C33" i="3"/>
  <c r="D33" i="3"/>
  <c r="F33" i="3"/>
  <c r="C23" i="3"/>
  <c r="D23" i="3"/>
  <c r="E23" i="3"/>
  <c r="C24" i="3"/>
  <c r="D24" i="3"/>
  <c r="E24" i="3"/>
  <c r="C25" i="3"/>
  <c r="D25" i="3"/>
  <c r="E25" i="3"/>
  <c r="C26" i="3"/>
  <c r="D26" i="3"/>
  <c r="E26" i="3"/>
  <c r="C27" i="3"/>
  <c r="D27" i="3"/>
  <c r="E27" i="3"/>
  <c r="C28" i="3"/>
  <c r="D28" i="3"/>
  <c r="E28" i="3"/>
  <c r="C29" i="3"/>
  <c r="D29" i="3"/>
  <c r="E29" i="3"/>
  <c r="C30" i="3"/>
  <c r="D30" i="3"/>
  <c r="E30" i="3"/>
  <c r="C31" i="3"/>
  <c r="D31" i="3"/>
  <c r="E31" i="3"/>
  <c r="F30" i="3"/>
  <c r="C20" i="3"/>
  <c r="D20" i="3"/>
  <c r="E20" i="3"/>
  <c r="C21" i="3"/>
  <c r="D21" i="3"/>
  <c r="F21" i="3"/>
  <c r="F20" i="3"/>
  <c r="C17" i="3"/>
  <c r="D17" i="3"/>
  <c r="F17" i="3"/>
  <c r="C16" i="3"/>
  <c r="D16" i="3"/>
  <c r="F16" i="3"/>
  <c r="C9" i="3"/>
  <c r="C10" i="3"/>
  <c r="C11" i="3"/>
  <c r="C12" i="3"/>
  <c r="C13" i="3"/>
  <c r="C14" i="3"/>
  <c r="C15" i="3"/>
  <c r="C18" i="3"/>
  <c r="C8" i="3"/>
  <c r="D8" i="3"/>
  <c r="E8" i="3"/>
  <c r="C55" i="5"/>
  <c r="C53" i="5"/>
  <c r="C52" i="5"/>
  <c r="C47" i="5"/>
  <c r="C45" i="5"/>
  <c r="C20" i="5"/>
  <c r="C23" i="5"/>
  <c r="C33" i="5"/>
  <c r="C35" i="5"/>
  <c r="C38" i="5"/>
  <c r="F11" i="4"/>
  <c r="E11" i="4" s="1"/>
  <c r="G8" i="6"/>
  <c r="F9" i="5" s="1"/>
  <c r="F20" i="5" s="1"/>
  <c r="F53" i="5"/>
  <c r="G69" i="6"/>
  <c r="F11" i="5"/>
  <c r="C39" i="5" l="1"/>
  <c r="G21" i="6"/>
  <c r="F51" i="5" l="1"/>
  <c r="D51" i="5" s="1"/>
  <c r="F46" i="5"/>
  <c r="D46" i="5" s="1"/>
  <c r="F44" i="5"/>
  <c r="F43" i="5"/>
  <c r="D43" i="5" s="1"/>
  <c r="D48" i="5"/>
  <c r="D49" i="5"/>
  <c r="D50" i="5"/>
  <c r="D44" i="5"/>
  <c r="F47" i="5" l="1"/>
  <c r="D47" i="5" s="1"/>
  <c r="F45" i="5"/>
  <c r="F52" i="5"/>
  <c r="D52" i="5" s="1"/>
  <c r="D45" i="5" l="1"/>
  <c r="D53" i="5"/>
  <c r="L12" i="4"/>
  <c r="K12" i="4" s="1"/>
  <c r="G61" i="6"/>
  <c r="G66" i="6" l="1"/>
  <c r="G63" i="6"/>
  <c r="D63" i="6"/>
  <c r="C62" i="6"/>
  <c r="C63" i="6" s="1"/>
  <c r="E61" i="6"/>
  <c r="D61" i="6"/>
  <c r="C61" i="6"/>
  <c r="G68" i="6" l="1"/>
  <c r="E62" i="6"/>
  <c r="E63" i="6" s="1"/>
  <c r="F31" i="5" l="1"/>
  <c r="F22" i="5"/>
  <c r="D9" i="5"/>
  <c r="C22" i="6" l="1"/>
  <c r="D22" i="5"/>
  <c r="F13" i="5"/>
  <c r="D13" i="5" s="1"/>
  <c r="C23" i="6"/>
  <c r="E23" i="6" s="1"/>
  <c r="E12" i="2" l="1"/>
  <c r="I25" i="6" l="1"/>
  <c r="I26" i="6"/>
  <c r="I33" i="6"/>
  <c r="G32" i="6"/>
  <c r="I32" i="6" s="1"/>
  <c r="G28" i="6"/>
  <c r="I28" i="6" s="1"/>
  <c r="G29" i="6"/>
  <c r="I29" i="6" s="1"/>
  <c r="G30" i="6"/>
  <c r="I30" i="6" s="1"/>
  <c r="G31" i="6" l="1"/>
  <c r="F15" i="4" l="1"/>
  <c r="E15" i="4" s="1"/>
  <c r="E20" i="2" l="1"/>
  <c r="E18" i="2"/>
  <c r="D20" i="2"/>
  <c r="D18" i="2"/>
  <c r="D9" i="4" s="1"/>
  <c r="E10" i="2"/>
  <c r="E8" i="2"/>
  <c r="D10" i="2"/>
  <c r="D11" i="4" s="1"/>
  <c r="D12" i="2"/>
  <c r="D12" i="4" s="1"/>
  <c r="D8" i="2"/>
  <c r="D15" i="4" s="1"/>
  <c r="F34" i="5" l="1"/>
  <c r="F21" i="5"/>
  <c r="D21" i="5" s="1"/>
  <c r="F17" i="5"/>
  <c r="F10" i="5"/>
  <c r="D10" i="5" s="1"/>
  <c r="D17" i="5" l="1"/>
  <c r="D23" i="5"/>
  <c r="E22" i="6"/>
  <c r="D31" i="5"/>
  <c r="E37" i="3"/>
  <c r="E36" i="3"/>
  <c r="G49" i="6"/>
  <c r="F34" i="3"/>
  <c r="F35" i="3" l="1"/>
  <c r="E38" i="3"/>
  <c r="G27" i="6"/>
  <c r="E19" i="2"/>
  <c r="D19" i="2"/>
  <c r="D10" i="4" s="1"/>
  <c r="C38" i="3"/>
  <c r="D34" i="5"/>
  <c r="D35" i="5" s="1"/>
  <c r="F35" i="5"/>
  <c r="G50" i="6" l="1"/>
  <c r="F36" i="5" s="1"/>
  <c r="D36" i="5" s="1"/>
  <c r="F37" i="5"/>
  <c r="D37" i="5" s="1"/>
  <c r="F37" i="3" l="1"/>
  <c r="F36" i="3"/>
  <c r="F38" i="5"/>
  <c r="G53" i="6"/>
  <c r="E13" i="5"/>
  <c r="E21" i="5"/>
  <c r="F38" i="3" l="1"/>
  <c r="L15" i="4" s="1"/>
  <c r="D38" i="3"/>
  <c r="D38" i="5"/>
  <c r="E9" i="5"/>
  <c r="F16" i="5"/>
  <c r="D16" i="5" s="1"/>
  <c r="E17" i="5"/>
  <c r="F18" i="5"/>
  <c r="D18" i="5" s="1"/>
  <c r="F19" i="5"/>
  <c r="D19" i="5" s="1"/>
  <c r="F12" i="5"/>
  <c r="D12" i="5" s="1"/>
  <c r="F14" i="5"/>
  <c r="D14" i="5" s="1"/>
  <c r="F15" i="5"/>
  <c r="D15" i="5" s="1"/>
  <c r="D11" i="5"/>
  <c r="F25" i="5"/>
  <c r="F24" i="5"/>
  <c r="D24" i="5" s="1"/>
  <c r="G46" i="6"/>
  <c r="F32" i="5" s="1"/>
  <c r="D32" i="5" s="1"/>
  <c r="E31" i="5"/>
  <c r="G43" i="6"/>
  <c r="I43" i="6" s="1"/>
  <c r="G42" i="6"/>
  <c r="I42" i="6" s="1"/>
  <c r="F24" i="3" l="1"/>
  <c r="D25" i="5"/>
  <c r="F23" i="3"/>
  <c r="D20" i="5"/>
  <c r="E32" i="5"/>
  <c r="E11" i="5"/>
  <c r="E24" i="5"/>
  <c r="E25" i="5"/>
  <c r="E14" i="5"/>
  <c r="G39" i="6"/>
  <c r="F29" i="5" s="1"/>
  <c r="D29" i="5" s="1"/>
  <c r="G37" i="6"/>
  <c r="I37" i="6" s="1"/>
  <c r="G35" i="6"/>
  <c r="G24" i="6"/>
  <c r="D24" i="6"/>
  <c r="C24" i="6"/>
  <c r="D21" i="6"/>
  <c r="C21" i="6"/>
  <c r="G41" i="6" l="1"/>
  <c r="F27" i="5"/>
  <c r="D27" i="5" s="1"/>
  <c r="E29" i="5"/>
  <c r="E21" i="6"/>
  <c r="E24" i="6"/>
  <c r="G34" i="6"/>
  <c r="G47" i="6" s="1"/>
  <c r="G54" i="6" s="1"/>
  <c r="G71" i="6" s="1"/>
  <c r="F30" i="5" l="1"/>
  <c r="D30" i="5" s="1"/>
  <c r="I34" i="6"/>
  <c r="I44" i="6" s="1"/>
  <c r="C44" i="6" s="1"/>
  <c r="E27" i="5"/>
  <c r="F28" i="5"/>
  <c r="D28" i="5" s="1"/>
  <c r="F26" i="5"/>
  <c r="D26" i="5" s="1"/>
  <c r="E30" i="5" l="1"/>
  <c r="E28" i="5"/>
  <c r="E26" i="5"/>
  <c r="F33" i="5"/>
  <c r="F14" i="2"/>
  <c r="C26" i="2"/>
  <c r="C21" i="2"/>
  <c r="D18" i="3"/>
  <c r="C34" i="3"/>
  <c r="E20" i="5" l="1"/>
  <c r="E33" i="5"/>
  <c r="C14" i="2"/>
  <c r="E14" i="2" s="1"/>
  <c r="E9" i="2"/>
  <c r="D9" i="2"/>
  <c r="C14" i="4"/>
  <c r="C16" i="4" s="1"/>
  <c r="C22" i="3"/>
  <c r="C28" i="2"/>
  <c r="C32" i="3"/>
  <c r="C19" i="3"/>
  <c r="C39" i="3" l="1"/>
  <c r="I16" i="4"/>
  <c r="I14" i="4"/>
  <c r="F21" i="2"/>
  <c r="E21" i="2" l="1"/>
  <c r="F23" i="5"/>
  <c r="F39" i="5" s="1"/>
  <c r="F55" i="5" s="1"/>
  <c r="D55" i="5" l="1"/>
  <c r="E55" i="5"/>
  <c r="E23" i="5"/>
  <c r="F26" i="2"/>
  <c r="F28" i="2" s="1"/>
  <c r="D34" i="3"/>
  <c r="D35" i="3" s="1"/>
  <c r="E39" i="5" l="1"/>
  <c r="E28" i="2"/>
  <c r="F9" i="4"/>
  <c r="E9" i="4" s="1"/>
  <c r="F10" i="4"/>
  <c r="E10" i="4" s="1"/>
  <c r="F27" i="3"/>
  <c r="F26" i="3"/>
  <c r="F25" i="3"/>
  <c r="D26" i="2"/>
  <c r="D21" i="2" l="1"/>
  <c r="F22" i="3"/>
  <c r="F15" i="3"/>
  <c r="D15" i="3" s="1"/>
  <c r="F14" i="3"/>
  <c r="F13" i="3"/>
  <c r="F12" i="3"/>
  <c r="F11" i="3"/>
  <c r="D11" i="3" s="1"/>
  <c r="F10" i="3"/>
  <c r="F9" i="3"/>
  <c r="F8" i="3"/>
  <c r="E22" i="3" l="1"/>
  <c r="D13" i="3"/>
  <c r="D9" i="3"/>
  <c r="E10" i="3"/>
  <c r="D10" i="3"/>
  <c r="D14" i="3"/>
  <c r="D12" i="3"/>
  <c r="F19" i="3"/>
  <c r="E19" i="3" l="1"/>
  <c r="L9" i="4"/>
  <c r="K9" i="4" s="1"/>
  <c r="D33" i="5" l="1"/>
  <c r="D14" i="2" l="1"/>
  <c r="D28" i="2" s="1"/>
  <c r="F31" i="3" l="1"/>
  <c r="D39" i="5" l="1"/>
  <c r="L10" i="4"/>
  <c r="K10" i="4" s="1"/>
  <c r="D22" i="3"/>
  <c r="F29" i="3" l="1"/>
  <c r="F28" i="3"/>
  <c r="F32" i="3" l="1"/>
  <c r="F39" i="3" s="1"/>
  <c r="D19" i="3"/>
  <c r="E32" i="3" l="1"/>
  <c r="L11" i="4"/>
  <c r="K11" i="4" s="1"/>
  <c r="D32" i="3"/>
  <c r="D39" i="3" s="1"/>
  <c r="E39" i="3" l="1"/>
  <c r="F30" i="2"/>
  <c r="L14" i="4"/>
  <c r="J14" i="4" l="1"/>
  <c r="K14" i="4"/>
  <c r="L16" i="4"/>
  <c r="F12" i="4"/>
  <c r="E12" i="4" s="1"/>
  <c r="K16" i="4" l="1"/>
  <c r="J16" i="4"/>
  <c r="D16" i="4"/>
  <c r="E14" i="4"/>
  <c r="F16" i="4" l="1"/>
  <c r="E16" i="4" s="1"/>
</calcChain>
</file>

<file path=xl/sharedStrings.xml><?xml version="1.0" encoding="utf-8"?>
<sst xmlns="http://schemas.openxmlformats.org/spreadsheetml/2006/main" count="352" uniqueCount="146">
  <si>
    <t>Főkönyvi szám</t>
  </si>
  <si>
    <t>Kiadások összesen</t>
  </si>
  <si>
    <t>0981311</t>
  </si>
  <si>
    <t>098161</t>
  </si>
  <si>
    <t>05110111</t>
  </si>
  <si>
    <t>0511021</t>
  </si>
  <si>
    <t>0511041</t>
  </si>
  <si>
    <t>0511061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</si>
  <si>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</si>
  <si>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</si>
  <si>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</si>
  <si>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</si>
  <si>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</si>
  <si>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</si>
  <si>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</si>
  <si>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</si>
  <si>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</si>
  <si>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053361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</si>
  <si>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</si>
  <si>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</si>
  <si>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</si>
  <si>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</si>
  <si>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</si>
  <si>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</si>
  <si>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</si>
  <si>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</si>
  <si>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Normatív jutalmak</t>
  </si>
  <si>
    <t>Készenléti, ügyeleti, helyettesítési díj, túlóra, túlszolgálat</t>
  </si>
  <si>
    <t>Jubileumi jutalom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</si>
  <si>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</si>
  <si>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</si>
  <si>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</si>
  <si>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</si>
  <si>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</si>
  <si>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</si>
  <si>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</si>
  <si>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</si>
  <si>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Szakmai tevékenységet segítő szolgáltatások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</si>
  <si>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</si>
  <si>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</si>
  <si>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</si>
  <si>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</si>
  <si>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</si>
  <si>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</si>
  <si>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</si>
  <si>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</si>
  <si>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</si>
  <si>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</si>
  <si>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</si>
  <si>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</si>
  <si>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</si>
  <si>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</si>
  <si>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</si>
  <si>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</si>
  <si>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</si>
  <si>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</si>
  <si>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</si>
  <si>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0512361</t>
  </si>
  <si>
    <t>Reprezentáció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</si>
  <si>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</si>
  <si>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</si>
  <si>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</si>
  <si>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</si>
  <si>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</si>
  <si>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</si>
  <si>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</si>
  <si>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</si>
  <si>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Bevételek - COFOG: 018030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</si>
  <si>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</si>
  <si>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</si>
  <si>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</si>
  <si>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</si>
  <si>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</si>
  <si>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</si>
  <si>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</si>
  <si>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</si>
  <si>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</si>
  <si>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Piliscsévi Közös Önkormányzati Hivatal</t>
  </si>
  <si>
    <t>011130 - Önkormányzatok és önkormányzati hivatalok jogalkotó és általános igazgatási tevékenysége</t>
  </si>
  <si>
    <t>0511071</t>
  </si>
  <si>
    <t>Béren kívüli juttatások</t>
  </si>
  <si>
    <t>0511121</t>
  </si>
  <si>
    <t>Szociális támogatások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</si>
  <si>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</si>
  <si>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</si>
  <si>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</si>
  <si>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</si>
  <si>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0511031</t>
  </si>
  <si>
    <t>Céljuttatás, projektprémium</t>
  </si>
  <si>
    <t>055131</t>
  </si>
  <si>
    <t>Tartalékok előirányzata</t>
  </si>
  <si>
    <t>053221</t>
  </si>
  <si>
    <t>Bevételek - COFOG: 011130</t>
  </si>
  <si>
    <t>09161</t>
  </si>
  <si>
    <t>0940821</t>
  </si>
  <si>
    <t>Egyéb kapott (járó) kamatok és kamatjellegű bevételek</t>
  </si>
  <si>
    <t>Bevételek - COFOG: 016010</t>
  </si>
  <si>
    <t>Központi kezelésű előirányzattól működési célú támogatások bevételei</t>
  </si>
  <si>
    <t>-ebből fenntartói támogatás (Piliscsév)</t>
  </si>
  <si>
    <t>Egyéb működési célú támogatások bevételei államháztartáson belülről (Leányvár)</t>
  </si>
  <si>
    <t>094</t>
  </si>
  <si>
    <t xml:space="preserve">Egyéb működési c. tám. </t>
  </si>
  <si>
    <t>Tárgyévi működési bevételek</t>
  </si>
  <si>
    <t>055</t>
  </si>
  <si>
    <t>Tartalékok</t>
  </si>
  <si>
    <t>Változás</t>
  </si>
  <si>
    <t>"WinSzoc"</t>
  </si>
  <si>
    <t>Telefonszámla</t>
  </si>
  <si>
    <t>egyéb</t>
  </si>
  <si>
    <t>Mobil internet díja</t>
  </si>
  <si>
    <t>probono normatíva</t>
  </si>
  <si>
    <t>egyéb továbbképzések</t>
  </si>
  <si>
    <t>bankköltség</t>
  </si>
  <si>
    <t>Márti munkábajárás</t>
  </si>
  <si>
    <t>egyéb kiküldetés</t>
  </si>
  <si>
    <t>kerekítési különbözet</t>
  </si>
  <si>
    <t>05641</t>
  </si>
  <si>
    <t>tárgyi eszköz</t>
  </si>
  <si>
    <t>beruházási áfa</t>
  </si>
  <si>
    <t>05671</t>
  </si>
  <si>
    <t>Beruházási kiadások</t>
  </si>
  <si>
    <t>Tárgyi eszköz beszerzés</t>
  </si>
  <si>
    <t>Beruházási áfa</t>
  </si>
  <si>
    <t>Beruházási áfa kiadásai</t>
  </si>
  <si>
    <t>056</t>
  </si>
  <si>
    <t>Beruházás</t>
  </si>
  <si>
    <t>egyéb számlás szolgáltatás</t>
  </si>
  <si>
    <t>AAM</t>
  </si>
  <si>
    <t>Hanganov</t>
  </si>
  <si>
    <t>ÁFA</t>
  </si>
  <si>
    <t>2023. évi eredeti költségvetési előirányzat</t>
  </si>
  <si>
    <t>013210 - Átfogó tervezési és statisztikai szolgáltatások</t>
  </si>
  <si>
    <t>055061</t>
  </si>
  <si>
    <t>egyéb működési célú támogatások államháztartáson belülre</t>
  </si>
  <si>
    <t>egyéb juttatás</t>
  </si>
  <si>
    <t>Egyéb működési célú támogatások államháztartáson belülre</t>
  </si>
  <si>
    <t>Működési bevételek</t>
  </si>
  <si>
    <t>Egyéb működési c. áh.-n belül</t>
  </si>
  <si>
    <t>-ebből állami normatív támogatás Leányvár</t>
  </si>
  <si>
    <t>-ebből állami normatív támogatás Piliscsév</t>
  </si>
  <si>
    <t>Leányvár bérek</t>
  </si>
  <si>
    <t>Piliscsév bérek</t>
  </si>
  <si>
    <t>I. sz módosítás</t>
  </si>
  <si>
    <t>I.sz módosítás</t>
  </si>
  <si>
    <t>-ebből 2023. évi bérkiegészíté</t>
  </si>
  <si>
    <t>Intézmény fin.(bérkiegészítés)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</si>
</sst>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F_t_-;\-* #,##0.00\ _F_t_-;_-* &quot;-&quot;??\ _F_t_-;_-@_-"/>
    <numFmt numFmtId="165" formatCode="[$-1040E]#,##0\ &quot;Ft&quot;"/>
    <numFmt numFmtId="166" formatCode="_-* #,##0\ _F_t_-;\-* #,##0\ _F_t_-;_-* &quot;-&quot;??\ _F_t_-;_-@_-"/>
    <numFmt numFmtId="167" formatCode="#,##0.000"/>
  </numFmts>
  <fonts count="30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i/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6" fillId="0" borderId="0" quotePrefix="1" applyFont="0" applyFill="0" applyBorder="0" applyAlignment="0">
      <protection locked="0"/>
    </xf>
    <xf numFmtId="9" fontId="16" fillId="0" borderId="0" quotePrefix="1" applyFont="0" applyFill="0" applyBorder="0" applyAlignment="0">
      <protection locked="0"/>
    </xf>
    <xf numFmtId="0" fontId="16" fillId="0" borderId="0"/>
  </cellStyleXfs>
  <cellXfs count="436">
    <xf numFmtId="0" fontId="0" fillId="0" borderId="0" xfId="0"/>
    <xf numFmtId="49" fontId="1" fillId="3" borderId="3" xfId="0" applyNumberFormat="1" applyFont="1" applyFill="1" applyBorder="1" applyAlignment="1">
      <alignment horizontal="left" vertical="center" wrapText="1" shrinkToFit="1"/>
    </xf>
    <xf numFmtId="49" fontId="1" fillId="3" borderId="4" xfId="0" applyNumberFormat="1" applyFont="1" applyFill="1" applyBorder="1" applyAlignment="1">
      <alignment vertical="center" wrapText="1" shrinkToFit="1"/>
    </xf>
    <xf numFmtId="3" fontId="1" fillId="3" borderId="4" xfId="0" applyNumberFormat="1" applyFont="1" applyFill="1" applyBorder="1" applyAlignment="1">
      <alignment vertical="center" wrapText="1" shrinkToFit="1"/>
    </xf>
    <xf numFmtId="49" fontId="1" fillId="3" borderId="6" xfId="0" applyNumberFormat="1" applyFont="1" applyFill="1" applyBorder="1" applyAlignment="1">
      <alignment vertical="center" wrapText="1" shrinkToFit="1"/>
    </xf>
    <xf numFmtId="3" fontId="8" fillId="4" borderId="8" xfId="0" applyNumberFormat="1" applyFont="1" applyFill="1" applyBorder="1"/>
    <xf numFmtId="49" fontId="1" fillId="3" borderId="11" xfId="0" applyNumberFormat="1" applyFont="1" applyFill="1" applyBorder="1" applyAlignment="1">
      <alignment vertical="center" wrapText="1" shrinkToFit="1"/>
    </xf>
    <xf numFmtId="49" fontId="1" fillId="3" borderId="5" xfId="0" applyNumberFormat="1" applyFont="1" applyFill="1" applyBorder="1" applyAlignment="1">
      <alignment vertical="center" wrapText="1" shrinkToFit="1"/>
    </xf>
    <xf numFmtId="49" fontId="1" fillId="3" borderId="3" xfId="0" applyNumberFormat="1" applyFont="1" applyFill="1" applyBorder="1" applyAlignment="1">
      <alignment vertical="center" wrapText="1" shrinkToFit="1"/>
    </xf>
    <xf numFmtId="0" fontId="14" fillId="0" borderId="11" xfId="0" applyFont="1" applyBorder="1" applyAlignment="1" applyProtection="1">
      <alignment vertical="center" wrapText="1" readingOrder="1"/>
      <protection locked="0"/>
    </xf>
    <xf numFmtId="0" fontId="14" fillId="0" borderId="5" xfId="0" applyFont="1" applyBorder="1" applyAlignment="1" applyProtection="1">
      <alignment vertical="center" wrapText="1" readingOrder="1"/>
      <protection locked="0"/>
    </xf>
    <xf numFmtId="3" fontId="15" fillId="0" borderId="0" xfId="0" applyNumberFormat="1" applyFont="1" applyAlignment="1">
      <alignment horizontal="center" vertical="center"/>
    </xf>
    <xf numFmtId="165" fontId="0" fillId="0" borderId="0" xfId="0" applyNumberFormat="1"/>
    <xf numFmtId="0" fontId="0" fillId="9" borderId="0" xfId="0" applyFill="1"/>
    <xf numFmtId="0" fontId="2" fillId="0" borderId="0" xfId="0" applyFont="1"/>
    <xf numFmtId="0" fontId="18" fillId="0" borderId="0" xfId="0" applyFont="1" applyAlignment="1">
      <alignment horizontal="right"/>
    </xf>
    <xf numFmtId="0" fontId="5" fillId="0" borderId="0" xfId="0" applyFont="1"/>
    <xf numFmtId="166" fontId="0" fillId="0" borderId="0" xfId="1" applyNumberFormat="1" applyFont="1" applyFill="1">
      <protection locked="0"/>
    </xf>
    <xf numFmtId="166" fontId="5" fillId="0" borderId="0" xfId="1" applyNumberFormat="1" applyFont="1" applyFill="1">
      <protection locked="0"/>
    </xf>
    <xf numFmtId="0" fontId="14" fillId="0" borderId="3" xfId="0" applyFont="1" applyBorder="1" applyAlignment="1" applyProtection="1">
      <alignment vertical="center" wrapText="1" readingOrder="1"/>
      <protection locked="0"/>
    </xf>
    <xf numFmtId="0" fontId="19" fillId="0" borderId="0" xfId="0" applyFont="1" applyAlignment="1">
      <alignment horizontal="right"/>
    </xf>
    <xf numFmtId="3" fontId="14" fillId="0" borderId="2" xfId="0" applyNumberFormat="1" applyFont="1" applyBorder="1" applyAlignment="1" applyProtection="1">
      <alignment vertical="center" wrapText="1" readingOrder="1"/>
      <protection locked="0"/>
    </xf>
    <xf numFmtId="3" fontId="14" fillId="0" borderId="15" xfId="0" applyNumberFormat="1" applyFont="1" applyBorder="1" applyAlignment="1" applyProtection="1">
      <alignment vertical="center" wrapText="1" readingOrder="1"/>
      <protection locked="0"/>
    </xf>
    <xf numFmtId="3" fontId="14" fillId="0" borderId="20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0" fillId="12" borderId="8" xfId="0" applyNumberFormat="1" applyFont="1" applyFill="1" applyBorder="1" applyAlignment="1">
      <alignment horizontal="right" vertical="center" wrapText="1" shrinkToFit="1"/>
    </xf>
    <xf numFmtId="0" fontId="4" fillId="10" borderId="19" xfId="0" applyFont="1" applyFill="1" applyBorder="1" applyAlignment="1">
      <alignment horizontal="center" vertical="center" wrapText="1" shrinkToFit="1"/>
    </xf>
    <xf numFmtId="3" fontId="21" fillId="0" borderId="0" xfId="0" applyNumberFormat="1" applyFont="1"/>
    <xf numFmtId="0" fontId="5" fillId="13" borderId="26" xfId="0" applyFont="1" applyFill="1" applyBorder="1"/>
    <xf numFmtId="0" fontId="5" fillId="13" borderId="27" xfId="0" applyFont="1" applyFill="1" applyBorder="1"/>
    <xf numFmtId="3" fontId="5" fillId="13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0" fontId="4" fillId="2" borderId="1" xfId="0" applyFont="1" applyFill="1" applyBorder="1" applyAlignment="1">
      <alignment horizontal="center" vertical="center" wrapText="1" shrinkToFit="1"/>
    </xf>
    <xf numFmtId="49" fontId="14" fillId="0" borderId="3" xfId="0" applyNumberFormat="1" applyFont="1" applyBorder="1" applyAlignment="1" applyProtection="1">
      <alignment vertical="center" wrapText="1" readingOrder="1"/>
      <protection locked="0"/>
    </xf>
    <xf numFmtId="0" fontId="14" fillId="0" borderId="22" xfId="0" applyFont="1" applyBorder="1" applyAlignment="1" applyProtection="1">
      <alignment vertical="center" wrapText="1" readingOrder="1"/>
      <protection locked="0"/>
    </xf>
    <xf numFmtId="3" fontId="17" fillId="13" borderId="8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5" xfId="0" applyNumberFormat="1" applyFont="1" applyBorder="1" applyAlignment="1" applyProtection="1">
      <alignment vertical="center" wrapText="1" readingOrder="1"/>
      <protection locked="0"/>
    </xf>
    <xf numFmtId="3" fontId="1" fillId="3" borderId="16" xfId="0" applyNumberFormat="1" applyFont="1" applyFill="1" applyBorder="1" applyAlignment="1">
      <alignment vertical="center" wrapText="1" shrinkToFit="1"/>
    </xf>
    <xf numFmtId="0" fontId="22" fillId="6" borderId="15" xfId="0" applyFont="1" applyFill="1" applyBorder="1" applyAlignment="1">
      <alignment horizontal="center" vertical="center"/>
    </xf>
    <xf numFmtId="3" fontId="7" fillId="0" borderId="31" xfId="2" applyNumberFormat="1" applyFont="1" applyBorder="1">
      <protection locked="0"/>
    </xf>
    <xf numFmtId="49" fontId="23" fillId="0" borderId="3" xfId="2" applyNumberFormat="1" applyFont="1" applyBorder="1" applyAlignment="1">
      <alignment horizontal="right"/>
      <protection locked="0"/>
    </xf>
    <xf numFmtId="49" fontId="23" fillId="0" borderId="11" xfId="1" applyNumberFormat="1" applyFont="1" applyBorder="1" applyAlignment="1">
      <alignment horizontal="right"/>
      <protection locked="0"/>
    </xf>
    <xf numFmtId="1" fontId="6" fillId="14" borderId="41" xfId="2" applyNumberFormat="1" applyFont="1" applyFill="1" applyBorder="1" applyAlignment="1">
      <alignment horizontal="center" vertical="center"/>
      <protection locked="0"/>
    </xf>
    <xf numFmtId="3" fontId="7" fillId="0" borderId="0" xfId="1" applyNumberFormat="1" applyFont="1" applyFill="1" applyBorder="1" applyAlignment="1">
      <protection locked="0"/>
    </xf>
    <xf numFmtId="3" fontId="7" fillId="0" borderId="34" xfId="1" applyNumberFormat="1" applyFont="1" applyBorder="1">
      <protection locked="0"/>
    </xf>
    <xf numFmtId="3" fontId="6" fillId="14" borderId="38" xfId="1" applyNumberFormat="1" applyFont="1" applyFill="1" applyBorder="1">
      <protection locked="0"/>
    </xf>
    <xf numFmtId="49" fontId="19" fillId="0" borderId="2" xfId="0" applyNumberFormat="1" applyFont="1" applyBorder="1" applyAlignment="1">
      <alignment horizontal="right"/>
    </xf>
    <xf numFmtId="3" fontId="1" fillId="3" borderId="24" xfId="0" applyNumberFormat="1" applyFont="1" applyFill="1" applyBorder="1" applyAlignment="1">
      <alignment vertical="center" wrapText="1" shrinkToFit="1"/>
    </xf>
    <xf numFmtId="49" fontId="20" fillId="3" borderId="2" xfId="0" applyNumberFormat="1" applyFont="1" applyFill="1" applyBorder="1" applyAlignment="1">
      <alignment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3" fontId="20" fillId="3" borderId="15" xfId="0" applyNumberFormat="1" applyFont="1" applyFill="1" applyBorder="1" applyAlignment="1">
      <alignment vertical="center" wrapText="1" shrinkToFit="1"/>
    </xf>
    <xf numFmtId="3" fontId="7" fillId="0" borderId="0" xfId="1" applyNumberFormat="1" applyFont="1" applyFill="1" applyBorder="1">
      <protection locked="0"/>
    </xf>
    <xf numFmtId="3" fontId="6" fillId="0" borderId="0" xfId="1" applyNumberFormat="1" applyFont="1" applyFill="1" applyBorder="1" applyAlignment="1">
      <alignment horizontal="right"/>
      <protection locked="0"/>
    </xf>
    <xf numFmtId="0" fontId="25" fillId="0" borderId="0" xfId="0" applyFont="1"/>
    <xf numFmtId="3" fontId="26" fillId="0" borderId="0" xfId="1" applyNumberFormat="1" applyFont="1" applyFill="1" applyBorder="1">
      <protection locked="0"/>
    </xf>
    <xf numFmtId="3" fontId="25" fillId="0" borderId="0" xfId="0" applyNumberFormat="1" applyFont="1"/>
    <xf numFmtId="0" fontId="13" fillId="0" borderId="0" xfId="0" applyFont="1" applyAlignment="1" applyProtection="1">
      <alignment horizontal="center" vertical="center" wrapText="1" readingOrder="1"/>
      <protection locked="0"/>
    </xf>
    <xf numFmtId="0" fontId="14" fillId="0" borderId="31" xfId="0" applyFont="1" applyBorder="1" applyAlignment="1" applyProtection="1">
      <alignment vertical="center" wrapText="1" readingOrder="1"/>
      <protection locked="0"/>
    </xf>
    <xf numFmtId="0" fontId="14" fillId="0" borderId="34" xfId="0" applyFont="1" applyBorder="1" applyAlignment="1" applyProtection="1">
      <alignment vertical="center" wrapText="1" readingOrder="1"/>
      <protection locked="0"/>
    </xf>
    <xf numFmtId="0" fontId="14" fillId="0" borderId="42" xfId="0" applyFont="1" applyBorder="1" applyAlignment="1" applyProtection="1">
      <alignment vertical="center" wrapText="1" readingOrder="1"/>
      <protection locked="0"/>
    </xf>
    <xf numFmtId="3" fontId="14" fillId="0" borderId="16" xfId="0" applyNumberFormat="1" applyFont="1" applyBorder="1" applyAlignment="1" applyProtection="1">
      <alignment vertical="center" wrapText="1" readingOrder="1"/>
      <protection locked="0"/>
    </xf>
    <xf numFmtId="49" fontId="14" fillId="0" borderId="11" xfId="0" applyNumberFormat="1" applyFont="1" applyBorder="1" applyAlignment="1" applyProtection="1">
      <alignment vertical="center" wrapText="1" readingOrder="1"/>
      <protection locked="0"/>
    </xf>
    <xf numFmtId="3" fontId="5" fillId="4" borderId="7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center" vertical="center" wrapText="1" shrinkToFit="1"/>
    </xf>
    <xf numFmtId="3" fontId="14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7" fillId="13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10" fillId="12" borderId="7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Border="1" applyAlignment="1">
      <alignment horizontal="left" vertical="center" wrapText="1" shrinkToFit="1"/>
    </xf>
    <xf numFmtId="3" fontId="1" fillId="0" borderId="16" xfId="0" applyNumberFormat="1" applyFont="1" applyBorder="1" applyAlignment="1">
      <alignment horizontal="right" vertical="center" wrapText="1" shrinkToFit="1"/>
    </xf>
    <xf numFmtId="3" fontId="1" fillId="0" borderId="4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left" vertical="center" wrapText="1" shrinkToFit="1"/>
    </xf>
    <xf numFmtId="3" fontId="1" fillId="0" borderId="15" xfId="0" applyNumberFormat="1" applyFont="1" applyBorder="1" applyAlignment="1">
      <alignment horizontal="right" vertical="center" wrapText="1" shrinkToFit="1"/>
    </xf>
    <xf numFmtId="49" fontId="1" fillId="0" borderId="6" xfId="0" applyNumberFormat="1" applyFont="1" applyBorder="1" applyAlignment="1">
      <alignment horizontal="left" vertical="center" wrapText="1" shrinkToFit="1"/>
    </xf>
    <xf numFmtId="3" fontId="1" fillId="0" borderId="30" xfId="0" applyNumberFormat="1" applyFont="1" applyBorder="1" applyAlignment="1">
      <alignment horizontal="right" vertical="center" wrapText="1" shrinkToFit="1"/>
    </xf>
    <xf numFmtId="3" fontId="27" fillId="0" borderId="0" xfId="0" applyNumberFormat="1" applyFont="1"/>
    <xf numFmtId="0" fontId="27" fillId="0" borderId="0" xfId="0" applyFont="1"/>
    <xf numFmtId="166" fontId="27" fillId="0" borderId="0" xfId="1" applyNumberFormat="1" applyFont="1" applyFill="1">
      <protection locked="0"/>
    </xf>
    <xf numFmtId="49" fontId="19" fillId="0" borderId="4" xfId="0" applyNumberFormat="1" applyFont="1" applyBorder="1" applyAlignment="1">
      <alignment horizontal="right"/>
    </xf>
    <xf numFmtId="0" fontId="19" fillId="0" borderId="0" xfId="0" applyFont="1"/>
    <xf numFmtId="49" fontId="1" fillId="0" borderId="9" xfId="0" applyNumberFormat="1" applyFont="1" applyBorder="1" applyAlignment="1">
      <alignment horizontal="left" vertical="center" wrapText="1" shrinkToFit="1"/>
    </xf>
    <xf numFmtId="49" fontId="14" fillId="0" borderId="34" xfId="0" applyNumberFormat="1" applyFont="1" applyBorder="1" applyAlignment="1" applyProtection="1">
      <alignment vertical="center" wrapText="1" readingOrder="1"/>
      <protection locked="0"/>
    </xf>
    <xf numFmtId="49" fontId="0" fillId="0" borderId="0" xfId="0" applyNumberFormat="1"/>
    <xf numFmtId="3" fontId="14" fillId="0" borderId="11" xfId="0" applyNumberFormat="1" applyFont="1" applyBorder="1" applyAlignment="1" applyProtection="1">
      <alignment horizontal="right" vertical="center" wrapText="1" readingOrder="1"/>
      <protection locked="0"/>
    </xf>
    <xf numFmtId="49" fontId="14" fillId="0" borderId="42" xfId="0" applyNumberFormat="1" applyFont="1" applyBorder="1" applyAlignment="1" applyProtection="1">
      <alignment vertical="center" wrapText="1" readingOrder="1"/>
      <protection locked="0"/>
    </xf>
    <xf numFmtId="3" fontId="13" fillId="15" borderId="14" xfId="0" applyNumberFormat="1" applyFont="1" applyFill="1" applyBorder="1" applyAlignment="1" applyProtection="1">
      <alignment vertical="center" wrapText="1" readingOrder="1"/>
      <protection locked="0"/>
    </xf>
    <xf numFmtId="3" fontId="13" fillId="15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5" borderId="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6" fillId="0" borderId="0" xfId="0" applyFont="1"/>
    <xf numFmtId="3" fontId="13" fillId="15" borderId="7" xfId="0" applyNumberFormat="1" applyFont="1" applyFill="1" applyBorder="1" applyAlignment="1" applyProtection="1">
      <alignment vertical="center" wrapText="1" readingOrder="1"/>
      <protection locked="0"/>
    </xf>
    <xf numFmtId="0" fontId="14" fillId="0" borderId="9" xfId="0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Border="1" applyAlignment="1" applyProtection="1">
      <alignment vertical="center" wrapText="1" readingOrder="1"/>
      <protection locked="0"/>
    </xf>
    <xf numFmtId="49" fontId="14" fillId="0" borderId="9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1" fillId="0" borderId="2" xfId="0" applyNumberFormat="1" applyFont="1" applyBorder="1" applyAlignment="1">
      <alignment horizontal="center" vertical="center" wrapText="1" shrinkToFit="1"/>
    </xf>
    <xf numFmtId="49" fontId="1" fillId="0" borderId="29" xfId="0" applyNumberFormat="1" applyFont="1" applyBorder="1" applyAlignment="1">
      <alignment horizontal="left" vertical="center" wrapText="1" shrinkToFit="1"/>
    </xf>
    <xf numFmtId="49" fontId="1" fillId="3" borderId="30" xfId="0" applyNumberFormat="1" applyFont="1" applyFill="1" applyBorder="1" applyAlignment="1">
      <alignment horizontal="left" vertical="center" wrapText="1" shrinkToFit="1"/>
    </xf>
    <xf numFmtId="3" fontId="1" fillId="3" borderId="16" xfId="0" applyNumberFormat="1" applyFont="1" applyFill="1" applyBorder="1" applyAlignment="1">
      <alignment horizontal="right" vertical="center" wrapText="1" shrinkToFit="1"/>
    </xf>
    <xf numFmtId="49" fontId="1" fillId="3" borderId="29" xfId="0" applyNumberFormat="1" applyFont="1" applyFill="1" applyBorder="1" applyAlignment="1">
      <alignment horizontal="left" vertical="center" wrapText="1" shrinkToFit="1"/>
    </xf>
    <xf numFmtId="3" fontId="1" fillId="3" borderId="2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Border="1" applyAlignment="1">
      <alignment vertical="center" wrapText="1" shrinkToFit="1"/>
    </xf>
    <xf numFmtId="49" fontId="1" fillId="0" borderId="11" xfId="0" applyNumberFormat="1" applyFont="1" applyBorder="1" applyAlignment="1">
      <alignment vertical="center" wrapText="1" shrinkToFit="1"/>
    </xf>
    <xf numFmtId="49" fontId="1" fillId="0" borderId="5" xfId="0" applyNumberFormat="1" applyFont="1" applyBorder="1" applyAlignment="1">
      <alignment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3" fontId="1" fillId="0" borderId="10" xfId="0" applyNumberFormat="1" applyFont="1" applyBorder="1" applyAlignment="1">
      <alignment horizontal="right" vertical="center" wrapText="1" shrinkToFit="1"/>
    </xf>
    <xf numFmtId="3" fontId="1" fillId="0" borderId="17" xfId="0" applyNumberFormat="1" applyFont="1" applyBorder="1" applyAlignment="1">
      <alignment horizontal="right" vertical="center" wrapText="1" shrinkToFit="1"/>
    </xf>
    <xf numFmtId="3" fontId="1" fillId="3" borderId="4" xfId="0" applyNumberFormat="1" applyFont="1" applyFill="1" applyBorder="1" applyAlignment="1">
      <alignment horizontal="right" vertical="center" wrapText="1" shrinkToFit="1"/>
    </xf>
    <xf numFmtId="49" fontId="1" fillId="0" borderId="3" xfId="0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3" fontId="1" fillId="0" borderId="4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center"/>
    </xf>
    <xf numFmtId="3" fontId="8" fillId="0" borderId="0" xfId="0" applyNumberFormat="1" applyFont="1"/>
    <xf numFmtId="3" fontId="5" fillId="0" borderId="0" xfId="0" applyNumberFormat="1" applyFont="1" applyAlignment="1">
      <alignment horizontal="center"/>
    </xf>
    <xf numFmtId="3" fontId="8" fillId="4" borderId="8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left" vertical="center" wrapText="1" shrinkToFit="1"/>
    </xf>
    <xf numFmtId="3" fontId="1" fillId="0" borderId="45" xfId="0" applyNumberFormat="1" applyFont="1" applyBorder="1" applyAlignment="1">
      <alignment horizontal="right" vertical="center" wrapText="1" shrinkToFit="1"/>
    </xf>
    <xf numFmtId="49" fontId="11" fillId="0" borderId="14" xfId="0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  <protection locked="0"/>
    </xf>
    <xf numFmtId="3" fontId="7" fillId="0" borderId="45" xfId="2" applyNumberFormat="1" applyFont="1" applyFill="1" applyBorder="1" applyAlignment="1">
      <alignment horizontal="center" vertical="center"/>
      <protection locked="0"/>
    </xf>
    <xf numFmtId="3" fontId="7" fillId="0" borderId="10" xfId="2" applyNumberFormat="1" applyFont="1" applyFill="1" applyBorder="1" applyAlignment="1">
      <alignment horizontal="center" vertical="center"/>
      <protection locked="0"/>
    </xf>
    <xf numFmtId="3" fontId="6" fillId="14" borderId="38" xfId="1" applyNumberFormat="1" applyFont="1" applyFill="1" applyBorder="1" applyAlignment="1">
      <alignment horizontal="center"/>
      <protection locked="0"/>
    </xf>
    <xf numFmtId="49" fontId="24" fillId="0" borderId="14" xfId="1" applyNumberFormat="1" applyFont="1" applyBorder="1" applyAlignment="1">
      <alignment horizontal="center"/>
      <protection locked="0"/>
    </xf>
    <xf numFmtId="3" fontId="6" fillId="0" borderId="7" xfId="0" applyNumberFormat="1" applyFont="1" applyBorder="1" applyAlignment="1">
      <alignment horizontal="right"/>
    </xf>
    <xf numFmtId="0" fontId="4" fillId="2" borderId="37" xfId="0" applyFont="1" applyFill="1" applyBorder="1" applyAlignment="1">
      <alignment horizontal="center" vertical="center" wrapText="1" shrinkToFit="1"/>
    </xf>
    <xf numFmtId="0" fontId="6" fillId="4" borderId="38" xfId="0" applyFont="1" applyFill="1" applyBorder="1" applyAlignment="1">
      <alignment horizontal="right"/>
    </xf>
    <xf numFmtId="3" fontId="1" fillId="3" borderId="23" xfId="0" applyNumberFormat="1" applyFont="1" applyFill="1" applyBorder="1" applyAlignment="1">
      <alignment horizontal="right" vertical="center" wrapText="1" shrinkToFit="1"/>
    </xf>
    <xf numFmtId="3" fontId="20" fillId="3" borderId="2" xfId="0" applyNumberFormat="1" applyFont="1" applyFill="1" applyBorder="1" applyAlignment="1">
      <alignment horizontal="right" vertical="center" wrapText="1" shrinkToFit="1"/>
    </xf>
    <xf numFmtId="3" fontId="22" fillId="4" borderId="38" xfId="0" applyNumberFormat="1" applyFont="1" applyFill="1" applyBorder="1" applyAlignment="1">
      <alignment horizontal="right"/>
    </xf>
    <xf numFmtId="3" fontId="10" fillId="12" borderId="38" xfId="0" applyNumberFormat="1" applyFont="1" applyFill="1" applyBorder="1" applyAlignment="1">
      <alignment horizontal="right" vertical="center" wrapText="1" shrinkToFit="1"/>
    </xf>
    <xf numFmtId="3" fontId="5" fillId="11" borderId="7" xfId="0" applyNumberFormat="1" applyFont="1" applyFill="1" applyBorder="1" applyAlignment="1">
      <alignment horizontal="right" wrapText="1" shrinkToFit="1"/>
    </xf>
    <xf numFmtId="0" fontId="14" fillId="0" borderId="47" xfId="0" applyFont="1" applyBorder="1" applyAlignment="1" applyProtection="1">
      <alignment vertical="center" wrapText="1" readingOrder="1"/>
      <protection locked="0"/>
    </xf>
    <xf numFmtId="0" fontId="13" fillId="13" borderId="6" xfId="0" applyFont="1" applyFill="1" applyBorder="1" applyAlignment="1" applyProtection="1">
      <alignment horizontal="center" vertical="center" wrapText="1" readingOrder="1"/>
      <protection locked="0"/>
    </xf>
    <xf numFmtId="0" fontId="13" fillId="13" borderId="20" xfId="0" applyFont="1" applyFill="1" applyBorder="1" applyAlignment="1" applyProtection="1">
      <alignment horizontal="center" vertical="center" wrapText="1" readingOrder="1"/>
      <protection locked="0"/>
    </xf>
    <xf numFmtId="0" fontId="13" fillId="13" borderId="17" xfId="0" applyFont="1" applyFill="1" applyBorder="1" applyAlignment="1" applyProtection="1">
      <alignment horizontal="center" vertical="center" wrapText="1" readingOrder="1"/>
      <protection locked="0"/>
    </xf>
    <xf numFmtId="0" fontId="13" fillId="13" borderId="5" xfId="0" applyFont="1" applyFill="1" applyBorder="1" applyAlignment="1" applyProtection="1">
      <alignment horizontal="center" vertical="center" wrapText="1" readingOrder="1"/>
      <protection locked="0"/>
    </xf>
    <xf numFmtId="3" fontId="14" fillId="0" borderId="4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48" xfId="0" applyNumberFormat="1" applyFont="1" applyBorder="1" applyAlignment="1" applyProtection="1">
      <alignment vertical="center" wrapText="1" readingOrder="1"/>
      <protection locked="0"/>
    </xf>
    <xf numFmtId="3" fontId="14" fillId="0" borderId="17" xfId="0" applyNumberFormat="1" applyFont="1" applyBorder="1" applyAlignment="1" applyProtection="1">
      <alignment vertical="center" wrapText="1" readingOrder="1"/>
      <protection locked="0"/>
    </xf>
    <xf numFmtId="3" fontId="14" fillId="0" borderId="5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9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3" xfId="0" applyNumberFormat="1" applyFont="1" applyBorder="1" applyAlignment="1" applyProtection="1">
      <alignment horizontal="right" vertical="center" wrapText="1" readingOrder="1"/>
      <protection locked="0"/>
    </xf>
    <xf numFmtId="3" fontId="0" fillId="0" borderId="32" xfId="0" applyNumberFormat="1" applyBorder="1" applyAlignment="1">
      <alignment horizontal="right"/>
    </xf>
    <xf numFmtId="3" fontId="5" fillId="13" borderId="26" xfId="0" applyNumberFormat="1" applyFont="1" applyFill="1" applyBorder="1" applyAlignment="1">
      <alignment horizontal="right"/>
    </xf>
    <xf numFmtId="3" fontId="6" fillId="14" borderId="39" xfId="0" applyNumberFormat="1" applyFont="1" applyFill="1" applyBorder="1" applyAlignment="1">
      <alignment horizontal="right"/>
    </xf>
    <xf numFmtId="0" fontId="4" fillId="10" borderId="1" xfId="0" applyFont="1" applyFill="1" applyBorder="1" applyAlignment="1">
      <alignment horizontal="center" vertical="center" wrapText="1" shrinkToFit="1"/>
    </xf>
    <xf numFmtId="3" fontId="8" fillId="11" borderId="8" xfId="0" applyNumberFormat="1" applyFont="1" applyFill="1" applyBorder="1"/>
    <xf numFmtId="49" fontId="14" fillId="0" borderId="18" xfId="0" applyNumberFormat="1" applyFont="1" applyBorder="1" applyAlignment="1" applyProtection="1">
      <alignment vertical="center" wrapText="1" readingOrder="1"/>
      <protection locked="0"/>
    </xf>
    <xf numFmtId="49" fontId="14" fillId="0" borderId="22" xfId="0" applyNumberFormat="1" applyFont="1" applyBorder="1" applyAlignment="1" applyProtection="1">
      <alignment vertical="center" wrapText="1" readingOrder="1"/>
      <protection locked="0"/>
    </xf>
    <xf numFmtId="3" fontId="13" fillId="0" borderId="15" xfId="0" applyNumberFormat="1" applyFont="1" applyBorder="1" applyAlignment="1" applyProtection="1">
      <alignment vertical="center" wrapText="1" readingOrder="1"/>
      <protection locked="0"/>
    </xf>
    <xf numFmtId="3" fontId="13" fillId="0" borderId="17" xfId="0" applyNumberFormat="1" applyFont="1" applyBorder="1" applyAlignment="1" applyProtection="1">
      <alignment vertical="center" wrapText="1" readingOrder="1"/>
      <protection locked="0"/>
    </xf>
    <xf numFmtId="0" fontId="14" fillId="0" borderId="36" xfId="0" applyFont="1" applyBorder="1" applyAlignment="1" applyProtection="1">
      <alignment vertical="center" wrapText="1" readingOrder="1"/>
      <protection locked="0"/>
    </xf>
    <xf numFmtId="0" fontId="14" fillId="0" borderId="54" xfId="0" applyFont="1" applyBorder="1" applyAlignment="1" applyProtection="1">
      <alignment vertical="center" wrapText="1" readingOrder="1"/>
      <protection locked="0"/>
    </xf>
    <xf numFmtId="0" fontId="14" fillId="0" borderId="15" xfId="0" applyFont="1" applyBorder="1" applyAlignment="1" applyProtection="1">
      <alignment vertical="center" wrapText="1" readingOrder="1"/>
      <protection locked="0"/>
    </xf>
    <xf numFmtId="0" fontId="14" fillId="0" borderId="43" xfId="0" applyFont="1" applyBorder="1" applyAlignment="1" applyProtection="1">
      <alignment vertical="center" wrapText="1" readingOrder="1"/>
      <protection locked="0"/>
    </xf>
    <xf numFmtId="0" fontId="14" fillId="0" borderId="19" xfId="0" applyFont="1" applyBorder="1" applyAlignment="1" applyProtection="1">
      <alignment vertical="center" wrapText="1" readingOrder="1"/>
      <protection locked="0"/>
    </xf>
    <xf numFmtId="3" fontId="14" fillId="0" borderId="51" xfId="0" applyNumberFormat="1" applyFont="1" applyBorder="1" applyAlignment="1" applyProtection="1">
      <alignment horizontal="center" vertical="center" wrapText="1" readingOrder="1"/>
      <protection locked="0"/>
    </xf>
    <xf numFmtId="3" fontId="13" fillId="0" borderId="55" xfId="0" applyNumberFormat="1" applyFont="1" applyBorder="1" applyAlignment="1" applyProtection="1">
      <alignment vertical="center" wrapText="1" readingOrder="1"/>
      <protection locked="0"/>
    </xf>
    <xf numFmtId="167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2" xfId="0" applyNumberFormat="1" applyFont="1" applyBorder="1" applyAlignment="1" applyProtection="1">
      <alignment horizontal="center" vertical="center" wrapText="1" readingOrder="1"/>
      <protection locked="0"/>
    </xf>
    <xf numFmtId="3" fontId="5" fillId="0" borderId="0" xfId="0" applyNumberFormat="1" applyFont="1"/>
    <xf numFmtId="3" fontId="14" fillId="0" borderId="47" xfId="0" applyNumberFormat="1" applyFont="1" applyBorder="1" applyAlignment="1" applyProtection="1">
      <alignment horizontal="center" vertical="center" wrapText="1" readingOrder="1"/>
      <protection locked="0"/>
    </xf>
    <xf numFmtId="0" fontId="14" fillId="0" borderId="46" xfId="0" applyFont="1" applyBorder="1" applyAlignment="1" applyProtection="1">
      <alignment vertical="center" wrapText="1" readingOrder="1"/>
      <protection locked="0"/>
    </xf>
    <xf numFmtId="49" fontId="14" fillId="0" borderId="0" xfId="0" applyNumberFormat="1" applyFont="1" applyAlignment="1" applyProtection="1">
      <alignment horizontal="center" vertical="center" wrapText="1" readingOrder="1"/>
      <protection locked="0"/>
    </xf>
    <xf numFmtId="3" fontId="14" fillId="0" borderId="58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0" xfId="0" applyNumberFormat="1" applyFont="1" applyBorder="1" applyAlignment="1" applyProtection="1">
      <alignment horizontal="center" vertical="center" wrapText="1" readingOrder="1"/>
      <protection locked="0"/>
    </xf>
    <xf numFmtId="3" fontId="13" fillId="0" borderId="24" xfId="0" applyNumberFormat="1" applyFont="1" applyBorder="1" applyAlignment="1" applyProtection="1">
      <alignment vertical="center" wrapText="1" readingOrder="1"/>
      <protection locked="0"/>
    </xf>
    <xf numFmtId="3" fontId="13" fillId="15" borderId="12" xfId="0" applyNumberFormat="1" applyFont="1" applyFill="1" applyBorder="1" applyAlignment="1" applyProtection="1">
      <alignment vertical="center" wrapText="1" readingOrder="1"/>
      <protection locked="0"/>
    </xf>
    <xf numFmtId="3" fontId="13" fillId="15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5" borderId="13" xfId="0" applyNumberFormat="1" applyFont="1" applyFill="1" applyBorder="1" applyAlignment="1" applyProtection="1">
      <alignment vertical="center" wrapText="1" readingOrder="1"/>
      <protection locked="0"/>
    </xf>
    <xf numFmtId="3" fontId="1" fillId="0" borderId="46" xfId="0" applyNumberFormat="1" applyFont="1" applyBorder="1" applyAlignment="1">
      <alignment horizontal="center" vertical="center" wrapText="1" shrinkToFit="1"/>
    </xf>
    <xf numFmtId="3" fontId="10" fillId="12" borderId="38" xfId="0" applyNumberFormat="1" applyFont="1" applyFill="1" applyBorder="1" applyAlignment="1">
      <alignment horizontal="center" vertical="center" wrapText="1" shrinkToFit="1"/>
    </xf>
    <xf numFmtId="0" fontId="14" fillId="0" borderId="10" xfId="0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1" xfId="0" applyFont="1" applyBorder="1" applyAlignment="1" applyProtection="1">
      <alignment vertical="center" wrapText="1" readingOrder="1"/>
      <protection locked="0"/>
    </xf>
    <xf numFmtId="3" fontId="14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19" xfId="0" applyNumberFormat="1" applyFont="1" applyBorder="1" applyAlignment="1" applyProtection="1">
      <alignment vertical="center" wrapText="1" readingOrder="1"/>
      <protection locked="0"/>
    </xf>
    <xf numFmtId="49" fontId="1" fillId="0" borderId="22" xfId="0" applyNumberFormat="1" applyFont="1" applyBorder="1" applyAlignment="1">
      <alignment horizontal="left" vertical="center" wrapText="1" shrinkToFit="1"/>
    </xf>
    <xf numFmtId="49" fontId="1" fillId="0" borderId="23" xfId="0" applyNumberFormat="1" applyFont="1" applyBorder="1" applyAlignment="1">
      <alignment horizontal="left" vertical="center" wrapText="1" shrinkToFit="1"/>
    </xf>
    <xf numFmtId="3" fontId="1" fillId="0" borderId="46" xfId="0" applyNumberFormat="1" applyFont="1" applyBorder="1" applyAlignment="1">
      <alignment horizontal="right" vertical="center" wrapText="1" shrinkToFit="1"/>
    </xf>
    <xf numFmtId="3" fontId="1" fillId="0" borderId="24" xfId="0" applyNumberFormat="1" applyFont="1" applyBorder="1" applyAlignment="1">
      <alignment horizontal="right" vertical="center" wrapText="1" shrinkToFit="1"/>
    </xf>
    <xf numFmtId="3" fontId="1" fillId="0" borderId="45" xfId="0" applyNumberFormat="1" applyFont="1" applyBorder="1" applyAlignment="1">
      <alignment horizontal="center" vertical="center" wrapText="1" shrinkToFit="1"/>
    </xf>
    <xf numFmtId="3" fontId="14" fillId="0" borderId="30" xfId="0" applyNumberFormat="1" applyFont="1" applyBorder="1" applyAlignment="1" applyProtection="1">
      <alignment vertical="center" wrapText="1" readingOrder="1"/>
      <protection locked="0"/>
    </xf>
    <xf numFmtId="3" fontId="5" fillId="13" borderId="38" xfId="0" applyNumberFormat="1" applyFont="1" applyFill="1" applyBorder="1" applyAlignment="1">
      <alignment horizontal="center"/>
    </xf>
    <xf numFmtId="49" fontId="23" fillId="0" borderId="62" xfId="1" applyNumberFormat="1" applyFont="1" applyBorder="1" applyAlignment="1">
      <alignment horizontal="right"/>
      <protection locked="0"/>
    </xf>
    <xf numFmtId="49" fontId="19" fillId="0" borderId="10" xfId="0" applyNumberFormat="1" applyFont="1" applyBorder="1" applyAlignment="1">
      <alignment horizontal="right"/>
    </xf>
    <xf numFmtId="3" fontId="7" fillId="0" borderId="45" xfId="1" applyNumberFormat="1" applyFont="1" applyBorder="1">
      <protection locked="0"/>
    </xf>
    <xf numFmtId="0" fontId="7" fillId="0" borderId="48" xfId="0" applyFont="1" applyBorder="1" applyAlignment="1">
      <alignment horizontal="left"/>
    </xf>
    <xf numFmtId="0" fontId="7" fillId="0" borderId="30" xfId="0" applyFont="1" applyBorder="1"/>
    <xf numFmtId="0" fontId="7" fillId="0" borderId="29" xfId="0" applyFont="1" applyBorder="1"/>
    <xf numFmtId="0" fontId="6" fillId="0" borderId="39" xfId="0" applyFont="1" applyBorder="1"/>
    <xf numFmtId="0" fontId="7" fillId="0" borderId="48" xfId="0" applyFont="1" applyBorder="1"/>
    <xf numFmtId="3" fontId="7" fillId="0" borderId="65" xfId="1" applyNumberFormat="1" applyFont="1" applyBorder="1" applyAlignment="1">
      <alignment horizontal="right"/>
      <protection locked="0"/>
    </xf>
    <xf numFmtId="3" fontId="6" fillId="0" borderId="8" xfId="0" applyNumberFormat="1" applyFont="1" applyBorder="1"/>
    <xf numFmtId="3" fontId="8" fillId="11" borderId="8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3" fontId="19" fillId="0" borderId="0" xfId="0" applyNumberFormat="1" applyFont="1"/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3" xfId="0" applyNumberFormat="1" applyFont="1" applyBorder="1" applyAlignment="1" applyProtection="1">
      <alignment horizontal="center" vertical="center" wrapText="1" readingOrder="1"/>
      <protection locked="0"/>
    </xf>
    <xf numFmtId="9" fontId="14" fillId="0" borderId="29" xfId="0" applyNumberFormat="1" applyFont="1" applyBorder="1" applyAlignment="1" applyProtection="1">
      <alignment vertical="center" wrapText="1" readingOrder="1"/>
      <protection locked="0"/>
    </xf>
    <xf numFmtId="9" fontId="14" fillId="0" borderId="47" xfId="0" applyNumberFormat="1" applyFont="1" applyBorder="1" applyAlignment="1" applyProtection="1">
      <alignment horizontal="right" vertical="center" wrapText="1" readingOrder="1"/>
      <protection locked="0"/>
    </xf>
    <xf numFmtId="9" fontId="14" fillId="0" borderId="29" xfId="0" applyNumberFormat="1" applyFont="1" applyBorder="1" applyAlignment="1" applyProtection="1">
      <alignment horizontal="right" vertical="center" wrapText="1" readingOrder="1"/>
      <protection locked="0"/>
    </xf>
    <xf numFmtId="0" fontId="16" fillId="0" borderId="0" xfId="0" applyFont="1" applyAlignment="1">
      <alignment horizontal="right"/>
    </xf>
    <xf numFmtId="167" fontId="14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2" xfId="0" applyNumberFormat="1" applyFont="1" applyFill="1" applyBorder="1" applyAlignment="1">
      <alignment vertical="center" wrapText="1" shrinkToFit="1"/>
    </xf>
    <xf numFmtId="3" fontId="20" fillId="3" borderId="2" xfId="0" applyNumberFormat="1" applyFont="1" applyFill="1" applyBorder="1" applyAlignment="1">
      <alignment horizontal="center" vertical="center" wrapText="1" shrinkToFit="1"/>
    </xf>
    <xf numFmtId="1" fontId="6" fillId="14" borderId="41" xfId="2" applyNumberFormat="1" applyFont="1" applyFill="1" applyBorder="1" applyAlignment="1">
      <alignment horizontal="center" vertical="center" wrapText="1"/>
      <protection locked="0"/>
    </xf>
    <xf numFmtId="3" fontId="7" fillId="0" borderId="45" xfId="2" applyNumberFormat="1" applyFont="1" applyFill="1" applyBorder="1" applyAlignment="1">
      <alignment horizontal="right" vertical="center"/>
      <protection locked="0"/>
    </xf>
    <xf numFmtId="49" fontId="23" fillId="0" borderId="18" xfId="1" applyNumberFormat="1" applyFont="1" applyBorder="1" applyAlignment="1">
      <alignment horizontal="right"/>
      <protection locked="0"/>
    </xf>
    <xf numFmtId="3" fontId="7" fillId="0" borderId="4" xfId="1" applyNumberFormat="1" applyFont="1" applyBorder="1" applyAlignment="1">
      <alignment horizontal="right"/>
      <protection locked="0"/>
    </xf>
    <xf numFmtId="3" fontId="7" fillId="0" borderId="51" xfId="1" applyNumberFormat="1" applyFont="1" applyBorder="1" applyAlignment="1">
      <alignment horizontal="right"/>
      <protection locked="0"/>
    </xf>
    <xf numFmtId="3" fontId="7" fillId="0" borderId="64" xfId="1" applyNumberFormat="1" applyFont="1" applyBorder="1" applyAlignment="1">
      <alignment horizontal="right"/>
      <protection locked="0"/>
    </xf>
    <xf numFmtId="3" fontId="7" fillId="0" borderId="54" xfId="1" applyNumberFormat="1" applyFont="1" applyBorder="1" applyAlignment="1">
      <alignment horizontal="right"/>
      <protection locked="0"/>
    </xf>
    <xf numFmtId="3" fontId="7" fillId="0" borderId="66" xfId="1" applyNumberFormat="1" applyFont="1" applyBorder="1" applyAlignment="1">
      <alignment horizontal="right"/>
      <protection locked="0"/>
    </xf>
    <xf numFmtId="3" fontId="7" fillId="0" borderId="63" xfId="0" applyNumberFormat="1" applyFont="1" applyBorder="1"/>
    <xf numFmtId="3" fontId="7" fillId="0" borderId="51" xfId="0" applyNumberFormat="1" applyFont="1" applyBorder="1"/>
    <xf numFmtId="3" fontId="7" fillId="0" borderId="4" xfId="0" applyNumberFormat="1" applyFont="1" applyBorder="1"/>
    <xf numFmtId="3" fontId="7" fillId="0" borderId="2" xfId="0" applyNumberFormat="1" applyFont="1" applyBorder="1"/>
    <xf numFmtId="3" fontId="7" fillId="0" borderId="1" xfId="0" applyNumberFormat="1" applyFont="1" applyBorder="1"/>
    <xf numFmtId="3" fontId="7" fillId="0" borderId="64" xfId="2" applyNumberFormat="1" applyFont="1" applyFill="1" applyBorder="1" applyAlignment="1">
      <alignment horizontal="right" vertical="center"/>
      <protection locked="0"/>
    </xf>
    <xf numFmtId="1" fontId="6" fillId="13" borderId="52" xfId="2" applyNumberFormat="1" applyFont="1" applyFill="1" applyBorder="1" applyAlignment="1">
      <alignment horizontal="center" vertical="center" wrapText="1"/>
      <protection locked="0"/>
    </xf>
    <xf numFmtId="1" fontId="6" fillId="13" borderId="1" xfId="2" applyNumberFormat="1" applyFont="1" applyFill="1" applyBorder="1" applyAlignment="1">
      <alignment horizontal="center" vertical="center"/>
      <protection locked="0"/>
    </xf>
    <xf numFmtId="1" fontId="6" fillId="13" borderId="52" xfId="2" applyNumberFormat="1" applyFont="1" applyFill="1" applyBorder="1" applyAlignment="1">
      <alignment horizontal="center" vertical="center"/>
      <protection locked="0"/>
    </xf>
    <xf numFmtId="1" fontId="6" fillId="13" borderId="19" xfId="2" applyNumberFormat="1" applyFont="1" applyFill="1" applyBorder="1" applyAlignment="1">
      <alignment horizontal="center" vertical="center"/>
      <protection locked="0"/>
    </xf>
    <xf numFmtId="3" fontId="13" fillId="15" borderId="39" xfId="0" applyNumberFormat="1" applyFont="1" applyFill="1" applyBorder="1" applyAlignment="1" applyProtection="1">
      <alignment vertical="center" wrapText="1" readingOrder="1"/>
      <protection locked="0"/>
    </xf>
    <xf numFmtId="3" fontId="13" fillId="13" borderId="2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0" xfId="0" applyNumberFormat="1" applyFont="1" applyAlignment="1" applyProtection="1">
      <alignment horizontal="center" vertical="center" wrapText="1" readingOrder="1"/>
      <protection locked="0"/>
    </xf>
    <xf numFmtId="3" fontId="14" fillId="0" borderId="44" xfId="0" applyNumberFormat="1" applyFont="1" applyBorder="1" applyAlignment="1" applyProtection="1">
      <alignment horizontal="center" vertical="center" wrapText="1" readingOrder="1"/>
      <protection locked="0"/>
    </xf>
    <xf numFmtId="49" fontId="14" fillId="0" borderId="32" xfId="0" applyNumberFormat="1" applyFont="1" applyBorder="1" applyAlignment="1" applyProtection="1">
      <alignment vertical="center" wrapText="1" readingOrder="1"/>
      <protection locked="0"/>
    </xf>
    <xf numFmtId="3" fontId="14" fillId="0" borderId="3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4" xfId="0" applyNumberFormat="1" applyFont="1" applyBorder="1" applyAlignment="1" applyProtection="1">
      <alignment vertical="center" wrapText="1" readingOrder="1"/>
      <protection locked="0"/>
    </xf>
    <xf numFmtId="49" fontId="14" fillId="0" borderId="17" xfId="0" applyNumberFormat="1" applyFont="1" applyBorder="1" applyAlignment="1" applyProtection="1">
      <alignment vertical="center" wrapText="1" readingOrder="1"/>
      <protection locked="0"/>
    </xf>
    <xf numFmtId="49" fontId="14" fillId="0" borderId="19" xfId="0" applyNumberFormat="1" applyFont="1" applyBorder="1" applyAlignment="1" applyProtection="1">
      <alignment vertical="center" wrapText="1" readingOrder="1"/>
      <protection locked="0"/>
    </xf>
    <xf numFmtId="0" fontId="13" fillId="13" borderId="16" xfId="0" applyFont="1" applyFill="1" applyBorder="1" applyAlignment="1" applyProtection="1">
      <alignment horizontal="center" vertical="center" wrapText="1" readingOrder="1"/>
      <protection locked="0"/>
    </xf>
    <xf numFmtId="3" fontId="1" fillId="0" borderId="31" xfId="0" applyNumberFormat="1" applyFont="1" applyBorder="1" applyAlignment="1">
      <alignment horizontal="right" vertical="center" wrapText="1" shrinkToFit="1"/>
    </xf>
    <xf numFmtId="49" fontId="14" fillId="0" borderId="45" xfId="0" applyNumberFormat="1" applyFont="1" applyBorder="1" applyAlignment="1" applyProtection="1">
      <alignment vertical="center" wrapText="1" readingOrder="1"/>
      <protection locked="0"/>
    </xf>
    <xf numFmtId="49" fontId="14" fillId="0" borderId="49" xfId="0" applyNumberFormat="1" applyFont="1" applyBorder="1" applyAlignment="1" applyProtection="1">
      <alignment vertical="center" wrapText="1" readingOrder="1"/>
      <protection locked="0"/>
    </xf>
    <xf numFmtId="3" fontId="14" fillId="0" borderId="9" xfId="0" applyNumberFormat="1" applyFont="1" applyBorder="1" applyAlignment="1" applyProtection="1">
      <alignment vertical="center" wrapText="1" readingOrder="1"/>
      <protection locked="0"/>
    </xf>
    <xf numFmtId="3" fontId="13" fillId="13" borderId="67" xfId="0" applyNumberFormat="1" applyFont="1" applyFill="1" applyBorder="1" applyAlignment="1" applyProtection="1">
      <alignment vertical="center" wrapText="1" readingOrder="1"/>
      <protection locked="0"/>
    </xf>
    <xf numFmtId="3" fontId="14" fillId="0" borderId="5" xfId="0" applyNumberFormat="1" applyFont="1" applyBorder="1" applyAlignment="1" applyProtection="1">
      <alignment vertical="center" wrapText="1" readingOrder="1"/>
      <protection locked="0"/>
    </xf>
    <xf numFmtId="3" fontId="14" fillId="0" borderId="67" xfId="0" applyNumberFormat="1" applyFont="1" applyBorder="1" applyAlignment="1" applyProtection="1">
      <alignment vertical="center" wrapText="1" readingOrder="1"/>
      <protection locked="0"/>
    </xf>
    <xf numFmtId="3" fontId="14" fillId="0" borderId="22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3" xfId="0" applyNumberFormat="1" applyFont="1" applyBorder="1" applyAlignment="1" applyProtection="1">
      <alignment vertical="center" wrapText="1" readingOrder="1"/>
      <protection locked="0"/>
    </xf>
    <xf numFmtId="3" fontId="14" fillId="0" borderId="3" xfId="0" applyNumberFormat="1" applyFont="1" applyBorder="1" applyAlignment="1" applyProtection="1">
      <alignment vertical="center" wrapText="1" readingOrder="1"/>
      <protection locked="0"/>
    </xf>
    <xf numFmtId="3" fontId="14" fillId="0" borderId="0" xfId="0" applyNumberFormat="1" applyFont="1" applyAlignment="1" applyProtection="1">
      <alignment vertical="center" wrapText="1" readingOrder="1"/>
      <protection locked="0"/>
    </xf>
    <xf numFmtId="3" fontId="13" fillId="0" borderId="0" xfId="0" applyNumberFormat="1" applyFont="1" applyAlignment="1" applyProtection="1">
      <alignment vertical="center" wrapText="1" readingOrder="1"/>
      <protection locked="0"/>
    </xf>
    <xf numFmtId="3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3" fillId="15" borderId="7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13" fillId="13" borderId="51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17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0" xfId="0" applyNumberFormat="1" applyFont="1" applyBorder="1" applyAlignment="1" applyProtection="1">
      <alignment horizontal="right" vertical="center" wrapText="1" readingOrder="1"/>
      <protection locked="0"/>
    </xf>
    <xf numFmtId="3" fontId="13" fillId="15" borderId="8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2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6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5" xfId="0" applyNumberFormat="1" applyFont="1" applyBorder="1" applyAlignment="1" applyProtection="1">
      <alignment horizontal="right" vertical="center" wrapText="1" readingOrder="1"/>
      <protection locked="0"/>
    </xf>
    <xf numFmtId="3" fontId="13" fillId="13" borderId="55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0" borderId="0" xfId="0" applyFont="1" applyAlignment="1" applyProtection="1">
      <alignment wrapText="1" readingOrder="1"/>
      <protection locked="0"/>
    </xf>
    <xf numFmtId="3" fontId="29" fillId="0" borderId="0" xfId="0" applyNumberFormat="1" applyFont="1"/>
    <xf numFmtId="3" fontId="1" fillId="0" borderId="64" xfId="0" applyNumberFormat="1" applyFont="1" applyBorder="1" applyAlignment="1">
      <alignment horizontal="right" vertical="center" wrapText="1" shrinkToFit="1"/>
    </xf>
    <xf numFmtId="3" fontId="1" fillId="0" borderId="54" xfId="0" applyNumberFormat="1" applyFont="1" applyBorder="1" applyAlignment="1">
      <alignment horizontal="right" vertical="center" wrapText="1" shrinkToFit="1"/>
    </xf>
    <xf numFmtId="3" fontId="1" fillId="0" borderId="2" xfId="0" applyNumberFormat="1" applyFont="1" applyBorder="1" applyAlignment="1">
      <alignment horizontal="right" vertical="center" wrapText="1" shrinkToFit="1"/>
    </xf>
    <xf numFmtId="3" fontId="1" fillId="0" borderId="51" xfId="0" applyNumberFormat="1" applyFont="1" applyBorder="1" applyAlignment="1">
      <alignment horizontal="right" vertical="center" wrapText="1" shrinkToFit="1"/>
    </xf>
    <xf numFmtId="3" fontId="1" fillId="0" borderId="48" xfId="0" applyNumberFormat="1" applyFont="1" applyBorder="1" applyAlignment="1">
      <alignment horizontal="center" vertical="center" wrapText="1" shrinkToFit="1"/>
    </xf>
    <xf numFmtId="3" fontId="1" fillId="3" borderId="64" xfId="0" applyNumberFormat="1" applyFont="1" applyFill="1" applyBorder="1" applyAlignment="1">
      <alignment horizontal="right" vertical="center" wrapText="1" shrinkToFit="1"/>
    </xf>
    <xf numFmtId="3" fontId="1" fillId="3" borderId="54" xfId="0" applyNumberFormat="1" applyFont="1" applyFill="1" applyBorder="1" applyAlignment="1">
      <alignment horizontal="right" vertical="center" wrapText="1" shrinkToFit="1"/>
    </xf>
    <xf numFmtId="3" fontId="1" fillId="3" borderId="10" xfId="0" applyNumberFormat="1" applyFont="1" applyFill="1" applyBorder="1" applyAlignment="1">
      <alignment horizontal="right" vertical="center" wrapText="1" shrinkToFit="1"/>
    </xf>
    <xf numFmtId="3" fontId="1" fillId="3" borderId="2" xfId="0" applyNumberFormat="1" applyFont="1" applyFill="1" applyBorder="1" applyAlignment="1">
      <alignment horizontal="right" vertical="center" wrapText="1" shrinkToFit="1"/>
    </xf>
    <xf numFmtId="3" fontId="1" fillId="0" borderId="68" xfId="0" applyNumberFormat="1" applyFont="1" applyBorder="1" applyAlignment="1">
      <alignment horizontal="right" vertical="center" wrapText="1" shrinkToFit="1"/>
    </xf>
    <xf numFmtId="3" fontId="1" fillId="0" borderId="1" xfId="0" applyNumberFormat="1" applyFont="1" applyBorder="1" applyAlignment="1">
      <alignment horizontal="right" vertical="center" wrapText="1" shrinkToFit="1"/>
    </xf>
    <xf numFmtId="3" fontId="1" fillId="3" borderId="10" xfId="0" applyNumberFormat="1" applyFont="1" applyFill="1" applyBorder="1" applyAlignment="1">
      <alignment horizontal="center" vertical="center" wrapText="1" shrinkToFit="1"/>
    </xf>
    <xf numFmtId="3" fontId="1" fillId="0" borderId="1" xfId="0" applyNumberFormat="1" applyFont="1" applyBorder="1" applyAlignment="1">
      <alignment horizontal="center" vertical="center" wrapText="1" shrinkToFit="1"/>
    </xf>
    <xf numFmtId="3" fontId="1" fillId="0" borderId="12" xfId="0" applyNumberFormat="1" applyFont="1" applyBorder="1" applyAlignment="1">
      <alignment horizontal="center" vertical="center" wrapText="1" shrinkToFit="1"/>
    </xf>
    <xf numFmtId="3" fontId="1" fillId="0" borderId="36" xfId="0" applyNumberFormat="1" applyFont="1" applyBorder="1" applyAlignment="1">
      <alignment horizontal="right" vertical="center" wrapText="1" shrinkToFit="1"/>
    </xf>
    <xf numFmtId="3" fontId="10" fillId="12" borderId="28" xfId="0" applyNumberFormat="1" applyFont="1" applyFill="1" applyBorder="1" applyAlignment="1">
      <alignment horizontal="right" vertical="center" wrapText="1" shrinkToFit="1"/>
    </xf>
    <xf numFmtId="3" fontId="8" fillId="4" borderId="7" xfId="0" applyNumberFormat="1" applyFont="1" applyFill="1" applyBorder="1"/>
    <xf numFmtId="3" fontId="5" fillId="4" borderId="39" xfId="0" applyNumberFormat="1" applyFont="1" applyFill="1" applyBorder="1" applyAlignment="1">
      <alignment horizontal="center"/>
    </xf>
    <xf numFmtId="3" fontId="6" fillId="0" borderId="28" xfId="1" applyNumberFormat="1" applyFont="1" applyBorder="1" applyAlignment="1">
      <alignment horizontal="right"/>
      <protection locked="0"/>
    </xf>
    <xf numFmtId="3" fontId="6" fillId="13" borderId="28" xfId="1" applyNumberFormat="1" applyFont="1" applyFill="1" applyBorder="1" applyAlignment="1">
      <alignment horizontal="right"/>
      <protection locked="0"/>
    </xf>
    <xf numFmtId="3" fontId="7" fillId="0" borderId="48" xfId="2" applyNumberFormat="1" applyFont="1" applyFill="1" applyBorder="1" applyAlignment="1">
      <alignment horizontal="right" vertical="center"/>
      <protection locked="0"/>
    </xf>
    <xf numFmtId="3" fontId="7" fillId="0" borderId="30" xfId="1" applyNumberFormat="1" applyFont="1" applyBorder="1" applyAlignment="1">
      <alignment horizontal="right"/>
      <protection locked="0"/>
    </xf>
    <xf numFmtId="3" fontId="7" fillId="0" borderId="29" xfId="1" applyNumberFormat="1" applyFont="1" applyBorder="1" applyAlignment="1">
      <alignment horizontal="right"/>
      <protection locked="0"/>
    </xf>
    <xf numFmtId="3" fontId="7" fillId="0" borderId="37" xfId="1" applyNumberFormat="1" applyFont="1" applyBorder="1" applyAlignment="1">
      <alignment horizontal="right"/>
      <protection locked="0"/>
    </xf>
    <xf numFmtId="3" fontId="6" fillId="0" borderId="39" xfId="0" applyNumberFormat="1" applyFont="1" applyBorder="1"/>
    <xf numFmtId="3" fontId="6" fillId="13" borderId="39" xfId="0" applyNumberFormat="1" applyFont="1" applyFill="1" applyBorder="1"/>
    <xf numFmtId="3" fontId="7" fillId="0" borderId="10" xfId="2" applyNumberFormat="1" applyFont="1" applyFill="1" applyBorder="1" applyAlignment="1">
      <alignment horizontal="right" vertical="center"/>
      <protection locked="0"/>
    </xf>
    <xf numFmtId="3" fontId="7" fillId="0" borderId="2" xfId="1" applyNumberFormat="1" applyFont="1" applyBorder="1" applyAlignment="1">
      <alignment horizontal="right"/>
      <protection locked="0"/>
    </xf>
    <xf numFmtId="3" fontId="7" fillId="0" borderId="1" xfId="1" applyNumberFormat="1" applyFont="1" applyBorder="1" applyAlignment="1">
      <alignment horizontal="right"/>
      <protection locked="0"/>
    </xf>
    <xf numFmtId="3" fontId="6" fillId="0" borderId="7" xfId="1" applyNumberFormat="1" applyFont="1" applyBorder="1" applyAlignment="1">
      <alignment horizontal="right"/>
      <protection locked="0"/>
    </xf>
    <xf numFmtId="3" fontId="6" fillId="13" borderId="7" xfId="1" applyNumberFormat="1" applyFont="1" applyFill="1" applyBorder="1" applyAlignment="1">
      <alignment horizontal="right"/>
      <protection locked="0"/>
    </xf>
    <xf numFmtId="3" fontId="6" fillId="0" borderId="7" xfId="1" applyNumberFormat="1" applyFont="1" applyBorder="1" applyAlignment="1">
      <alignment horizontal="center"/>
      <protection locked="0"/>
    </xf>
    <xf numFmtId="3" fontId="6" fillId="13" borderId="7" xfId="1" applyNumberFormat="1" applyFont="1" applyFill="1" applyBorder="1" applyAlignment="1">
      <alignment horizontal="center"/>
      <protection locked="0"/>
    </xf>
    <xf numFmtId="3" fontId="7" fillId="0" borderId="31" xfId="2" applyNumberFormat="1" applyFont="1" applyBorder="1" applyAlignment="1">
      <alignment horizontal="center"/>
      <protection locked="0"/>
    </xf>
    <xf numFmtId="3" fontId="7" fillId="0" borderId="34" xfId="1" applyNumberFormat="1" applyFont="1" applyBorder="1" applyAlignment="1">
      <alignment horizontal="center"/>
      <protection locked="0"/>
    </xf>
    <xf numFmtId="3" fontId="7" fillId="0" borderId="45" xfId="1" applyNumberFormat="1" applyFont="1" applyBorder="1" applyAlignment="1">
      <alignment horizontal="center"/>
      <protection locked="0"/>
    </xf>
    <xf numFmtId="3" fontId="7" fillId="0" borderId="4" xfId="1" applyNumberFormat="1" applyFont="1" applyBorder="1" applyAlignment="1">
      <alignment horizontal="center"/>
      <protection locked="0"/>
    </xf>
    <xf numFmtId="3" fontId="7" fillId="0" borderId="2" xfId="1" applyNumberFormat="1" applyFont="1" applyBorder="1" applyAlignment="1">
      <alignment horizontal="center"/>
      <protection locked="0"/>
    </xf>
    <xf numFmtId="3" fontId="7" fillId="0" borderId="1" xfId="1" applyNumberFormat="1" applyFont="1" applyBorder="1" applyAlignment="1">
      <alignment horizontal="center"/>
      <protection locked="0"/>
    </xf>
    <xf numFmtId="3" fontId="7" fillId="0" borderId="51" xfId="1" applyNumberFormat="1" applyFont="1" applyBorder="1" applyAlignment="1">
      <alignment horizontal="center"/>
      <protection locked="0"/>
    </xf>
    <xf numFmtId="0" fontId="0" fillId="0" borderId="22" xfId="0" applyBorder="1" applyAlignment="1">
      <alignment horizontal="left" vertical="center" wrapText="1" shrinkToFit="1"/>
    </xf>
    <xf numFmtId="3" fontId="1" fillId="0" borderId="10" xfId="0" applyNumberFormat="1" applyFont="1" applyBorder="1" applyAlignment="1">
      <alignment horizontal="center" vertical="center" wrapText="1" shrinkToFit="1"/>
    </xf>
    <xf numFmtId="49" fontId="20" fillId="3" borderId="23" xfId="0" applyNumberFormat="1" applyFont="1" applyFill="1" applyBorder="1" applyAlignment="1">
      <alignment vertical="center" wrapText="1" shrinkToFit="1"/>
    </xf>
    <xf numFmtId="3" fontId="20" fillId="3" borderId="23" xfId="0" applyNumberFormat="1" applyFont="1" applyFill="1" applyBorder="1" applyAlignment="1">
      <alignment horizontal="right" vertical="center" wrapText="1" shrinkToFit="1"/>
    </xf>
    <xf numFmtId="3" fontId="20" fillId="3" borderId="44" xfId="0" applyNumberFormat="1" applyFont="1" applyFill="1" applyBorder="1" applyAlignment="1">
      <alignment horizontal="center"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9" fontId="0" fillId="0" borderId="0" xfId="0" applyNumberFormat="1"/>
    <xf numFmtId="49" fontId="19" fillId="0" borderId="44" xfId="0" applyNumberFormat="1" applyFont="1" applyBorder="1" applyAlignment="1">
      <alignment horizontal="right"/>
    </xf>
    <xf numFmtId="3" fontId="7" fillId="0" borderId="46" xfId="1" applyNumberFormat="1" applyFont="1" applyBorder="1">
      <protection locked="0"/>
    </xf>
    <xf numFmtId="49" fontId="23" fillId="0" borderId="67" xfId="1" applyNumberFormat="1" applyFont="1" applyBorder="1" applyAlignment="1">
      <alignment horizontal="right"/>
      <protection locked="0"/>
    </xf>
    <xf numFmtId="3" fontId="7" fillId="0" borderId="41" xfId="0" applyNumberFormat="1" applyFont="1" applyBorder="1"/>
    <xf numFmtId="3" fontId="7" fillId="0" borderId="63" xfId="1" applyNumberFormat="1" applyFont="1" applyBorder="1" applyAlignment="1">
      <alignment horizontal="right"/>
      <protection locked="0"/>
    </xf>
    <xf numFmtId="3" fontId="7" fillId="0" borderId="15" xfId="1" applyNumberFormat="1" applyFont="1" applyBorder="1"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14" borderId="18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1" fontId="7" fillId="13" borderId="18" xfId="2" applyNumberFormat="1" applyFont="1" applyFill="1" applyBorder="1" applyAlignment="1">
      <alignment horizontal="center" vertical="center"/>
      <protection locked="0"/>
    </xf>
    <xf numFmtId="0" fontId="16" fillId="13" borderId="1" xfId="0" applyFont="1" applyFill="1" applyBorder="1" applyAlignment="1">
      <alignment horizontal="center" vertical="center"/>
    </xf>
    <xf numFmtId="49" fontId="6" fillId="14" borderId="26" xfId="0" applyNumberFormat="1" applyFont="1" applyFill="1" applyBorder="1"/>
    <xf numFmtId="49" fontId="28" fillId="14" borderId="39" xfId="0" applyNumberFormat="1" applyFont="1" applyFill="1" applyBorder="1"/>
    <xf numFmtId="3" fontId="6" fillId="13" borderId="26" xfId="0" applyNumberFormat="1" applyFont="1" applyFill="1" applyBorder="1"/>
    <xf numFmtId="0" fontId="28" fillId="13" borderId="28" xfId="0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14" borderId="40" xfId="0" applyFont="1" applyFill="1" applyBorder="1" applyAlignment="1">
      <alignment horizontal="center" vertical="center"/>
    </xf>
    <xf numFmtId="0" fontId="0" fillId="14" borderId="35" xfId="0" applyFill="1" applyBorder="1"/>
    <xf numFmtId="0" fontId="15" fillId="13" borderId="59" xfId="0" applyFont="1" applyFill="1" applyBorder="1" applyAlignment="1">
      <alignment horizontal="center" vertical="center"/>
    </xf>
    <xf numFmtId="0" fontId="0" fillId="13" borderId="60" xfId="0" applyFill="1" applyBorder="1" applyAlignment="1">
      <alignment horizontal="center" vertical="center"/>
    </xf>
    <xf numFmtId="0" fontId="0" fillId="13" borderId="35" xfId="0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49" fontId="1" fillId="3" borderId="5" xfId="0" applyNumberFormat="1" applyFont="1" applyFill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4" fillId="2" borderId="45" xfId="0" applyFont="1" applyFill="1" applyBorder="1" applyAlignment="1">
      <alignment horizontal="center" vertical="center" wrapText="1" shrinkToFit="1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36" xfId="0" applyFont="1" applyFill="1" applyBorder="1" applyAlignment="1">
      <alignment horizontal="center" vertical="center" wrapText="1" shrinkToFit="1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4" xfId="0" applyFont="1" applyFill="1" applyBorder="1" applyAlignment="1">
      <alignment horizontal="center" vertical="center" wrapText="1" shrinkToFit="1"/>
    </xf>
    <xf numFmtId="0" fontId="0" fillId="0" borderId="4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10" fillId="12" borderId="14" xfId="0" applyNumberFormat="1" applyFont="1" applyFill="1" applyBorder="1" applyAlignment="1">
      <alignment horizontal="center" vertical="center" wrapText="1" shrinkToFit="1"/>
    </xf>
    <xf numFmtId="49" fontId="10" fillId="12" borderId="7" xfId="0" applyNumberFormat="1" applyFont="1" applyFill="1" applyBorder="1" applyAlignment="1">
      <alignment horizontal="center" vertical="center" wrapText="1" shrinkToFit="1"/>
    </xf>
    <xf numFmtId="49" fontId="10" fillId="12" borderId="21" xfId="0" applyNumberFormat="1" applyFont="1" applyFill="1" applyBorder="1" applyAlignment="1">
      <alignment horizontal="center" vertical="center" wrapText="1" shrinkToFit="1"/>
    </xf>
    <xf numFmtId="49" fontId="12" fillId="11" borderId="14" xfId="0" applyNumberFormat="1" applyFont="1" applyFill="1" applyBorder="1" applyAlignment="1">
      <alignment horizontal="center" vertical="center" wrapText="1" shrinkToFit="1"/>
    </xf>
    <xf numFmtId="49" fontId="12" fillId="11" borderId="7" xfId="0" applyNumberFormat="1" applyFont="1" applyFill="1" applyBorder="1" applyAlignment="1">
      <alignment horizontal="center" vertical="center" wrapText="1" shrinkToFit="1"/>
    </xf>
    <xf numFmtId="0" fontId="3" fillId="12" borderId="21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 vertical="center" wrapText="1" shrinkToFit="1"/>
    </xf>
    <xf numFmtId="0" fontId="4" fillId="10" borderId="18" xfId="0" applyFont="1" applyFill="1" applyBorder="1" applyAlignment="1">
      <alignment horizontal="center" vertical="center" wrapText="1" shrinkToFit="1"/>
    </xf>
    <xf numFmtId="0" fontId="4" fillId="10" borderId="10" xfId="0" applyFont="1" applyFill="1" applyBorder="1" applyAlignment="1">
      <alignment horizontal="center" vertical="center" wrapText="1" shrinkToFit="1"/>
    </xf>
    <xf numFmtId="0" fontId="4" fillId="10" borderId="1" xfId="0" applyFont="1" applyFill="1" applyBorder="1" applyAlignment="1">
      <alignment horizontal="center" vertical="center" wrapText="1" shrinkToFit="1"/>
    </xf>
    <xf numFmtId="0" fontId="4" fillId="10" borderId="45" xfId="0" applyFont="1" applyFill="1" applyBorder="1" applyAlignment="1">
      <alignment horizontal="center" vertical="center" wrapText="1" shrinkToFit="1"/>
    </xf>
    <xf numFmtId="0" fontId="4" fillId="10" borderId="35" xfId="0" applyFont="1" applyFill="1" applyBorder="1" applyAlignment="1">
      <alignment horizontal="center" vertical="center" wrapText="1" shrinkToFit="1"/>
    </xf>
    <xf numFmtId="0" fontId="4" fillId="10" borderId="36" xfId="0" applyFont="1" applyFill="1" applyBorder="1" applyAlignment="1">
      <alignment horizontal="center" vertical="center" wrapText="1" shrinkToFit="1"/>
    </xf>
    <xf numFmtId="0" fontId="13" fillId="15" borderId="26" xfId="0" applyFont="1" applyFill="1" applyBorder="1" applyAlignment="1" applyProtection="1">
      <alignment vertical="center" wrapText="1" readingOrder="1"/>
      <protection locked="0"/>
    </xf>
    <xf numFmtId="0" fontId="5" fillId="15" borderId="27" xfId="0" applyFont="1" applyFill="1" applyBorder="1" applyAlignment="1">
      <alignment vertical="center" wrapText="1" readingOrder="1"/>
    </xf>
    <xf numFmtId="0" fontId="13" fillId="13" borderId="14" xfId="0" applyFont="1" applyFill="1" applyBorder="1" applyAlignment="1" applyProtection="1">
      <alignment horizontal="center" vertical="center" wrapText="1" readingOrder="1"/>
      <protection locked="0"/>
    </xf>
    <xf numFmtId="0" fontId="13" fillId="13" borderId="38" xfId="0" applyFont="1" applyFill="1" applyBorder="1" applyAlignment="1" applyProtection="1">
      <alignment horizontal="center" vertical="center" wrapText="1" readingOrder="1"/>
      <protection locked="0"/>
    </xf>
    <xf numFmtId="49" fontId="13" fillId="15" borderId="26" xfId="0" applyNumberFormat="1" applyFont="1" applyFill="1" applyBorder="1" applyAlignment="1" applyProtection="1">
      <alignment vertical="center" wrapText="1" readingOrder="1"/>
      <protection locked="0"/>
    </xf>
    <xf numFmtId="0" fontId="13" fillId="13" borderId="3" xfId="0" applyFont="1" applyFill="1" applyBorder="1" applyAlignment="1" applyProtection="1">
      <alignment horizontal="center" vertical="center" wrapText="1" readingOrder="1"/>
      <protection locked="0"/>
    </xf>
    <xf numFmtId="0" fontId="13" fillId="13" borderId="18" xfId="0" applyFont="1" applyFill="1" applyBorder="1" applyAlignment="1" applyProtection="1">
      <alignment horizontal="center" vertical="center" wrapText="1" readingOrder="1"/>
      <protection locked="0"/>
    </xf>
    <xf numFmtId="0" fontId="13" fillId="13" borderId="31" xfId="0" applyFont="1" applyFill="1" applyBorder="1" applyAlignment="1" applyProtection="1">
      <alignment horizontal="center" vertical="center" wrapText="1" readingOrder="1"/>
      <protection locked="0"/>
    </xf>
    <xf numFmtId="0" fontId="13" fillId="13" borderId="49" xfId="0" applyFont="1" applyFill="1" applyBorder="1" applyAlignment="1" applyProtection="1">
      <alignment horizontal="center" vertical="center" wrapText="1" readingOrder="1"/>
      <protection locked="0"/>
    </xf>
    <xf numFmtId="0" fontId="13" fillId="7" borderId="26" xfId="0" applyFont="1" applyFill="1" applyBorder="1" applyAlignment="1" applyProtection="1">
      <alignment horizontal="center" wrapText="1" readingOrder="1"/>
      <protection locked="0"/>
    </xf>
    <xf numFmtId="0" fontId="13" fillId="7" borderId="27" xfId="0" applyFont="1" applyFill="1" applyBorder="1" applyAlignment="1" applyProtection="1">
      <alignment horizontal="center" wrapText="1" readingOrder="1"/>
      <protection locked="0"/>
    </xf>
    <xf numFmtId="0" fontId="13" fillId="7" borderId="28" xfId="0" applyFont="1" applyFill="1" applyBorder="1" applyAlignment="1" applyProtection="1">
      <alignment horizontal="center" wrapText="1" readingOrder="1"/>
      <protection locked="0"/>
    </xf>
    <xf numFmtId="0" fontId="13" fillId="13" borderId="40" xfId="0" applyFont="1" applyFill="1" applyBorder="1" applyAlignment="1" applyProtection="1">
      <alignment horizontal="center" vertical="center" wrapText="1" readingOrder="1"/>
      <protection locked="0"/>
    </xf>
    <xf numFmtId="0" fontId="13" fillId="13" borderId="35" xfId="0" applyFont="1" applyFill="1" applyBorder="1" applyAlignment="1" applyProtection="1">
      <alignment horizontal="center" vertical="center" wrapText="1" readingOrder="1"/>
      <protection locked="0"/>
    </xf>
    <xf numFmtId="0" fontId="13" fillId="13" borderId="36" xfId="0" applyFont="1" applyFill="1" applyBorder="1" applyAlignment="1" applyProtection="1">
      <alignment horizontal="center" vertical="center" wrapText="1" readingOrder="1"/>
      <protection locked="0"/>
    </xf>
    <xf numFmtId="0" fontId="13" fillId="15" borderId="59" xfId="0" applyFont="1" applyFill="1" applyBorder="1" applyAlignment="1" applyProtection="1">
      <alignment vertical="center" wrapText="1" readingOrder="1"/>
      <protection locked="0"/>
    </xf>
    <xf numFmtId="0" fontId="5" fillId="15" borderId="60" xfId="0" applyFont="1" applyFill="1" applyBorder="1" applyAlignment="1">
      <alignment vertical="center" wrapText="1" readingOrder="1"/>
    </xf>
    <xf numFmtId="0" fontId="5" fillId="8" borderId="0" xfId="0" applyFont="1" applyFill="1" applyAlignment="1">
      <alignment horizontal="center"/>
    </xf>
    <xf numFmtId="0" fontId="13" fillId="13" borderId="34" xfId="0" applyFont="1" applyFill="1" applyBorder="1" applyAlignment="1" applyProtection="1">
      <alignment horizontal="center" vertical="center" wrapText="1" readingOrder="1"/>
      <protection locked="0"/>
    </xf>
    <xf numFmtId="0" fontId="13" fillId="7" borderId="9" xfId="0" applyFont="1" applyFill="1" applyBorder="1" applyAlignment="1" applyProtection="1">
      <alignment horizontal="center" wrapText="1" readingOrder="1"/>
      <protection locked="0"/>
    </xf>
    <xf numFmtId="0" fontId="13" fillId="7" borderId="10" xfId="0" applyFont="1" applyFill="1" applyBorder="1" applyAlignment="1" applyProtection="1">
      <alignment horizontal="center" wrapText="1" readingOrder="1"/>
      <protection locked="0"/>
    </xf>
    <xf numFmtId="0" fontId="13" fillId="7" borderId="12" xfId="0" applyFont="1" applyFill="1" applyBorder="1" applyAlignment="1" applyProtection="1">
      <alignment horizontal="center" wrapText="1" readingOrder="1"/>
      <protection locked="0"/>
    </xf>
    <xf numFmtId="0" fontId="13" fillId="7" borderId="13" xfId="0" applyFont="1" applyFill="1" applyBorder="1" applyAlignment="1" applyProtection="1">
      <alignment horizontal="center" wrapText="1" readingOrder="1"/>
      <protection locked="0"/>
    </xf>
    <xf numFmtId="0" fontId="13" fillId="13" borderId="11" xfId="0" applyFont="1" applyFill="1" applyBorder="1" applyAlignment="1" applyProtection="1">
      <alignment horizontal="center" vertical="center" wrapText="1" readingOrder="1"/>
      <protection locked="0"/>
    </xf>
    <xf numFmtId="3" fontId="14" fillId="0" borderId="5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47" xfId="0" applyNumberFormat="1" applyFont="1" applyBorder="1" applyAlignment="1" applyProtection="1">
      <alignment horizontal="center" vertical="center" wrapText="1" readingOrder="1"/>
      <protection locked="0"/>
    </xf>
    <xf numFmtId="3" fontId="13" fillId="15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5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5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13" borderId="26" xfId="0" applyNumberFormat="1" applyFont="1" applyFill="1" applyBorder="1" applyAlignment="1">
      <alignment horizontal="center"/>
    </xf>
    <xf numFmtId="3" fontId="5" fillId="13" borderId="27" xfId="0" applyNumberFormat="1" applyFont="1" applyFill="1" applyBorder="1" applyAlignment="1">
      <alignment horizontal="center"/>
    </xf>
    <xf numFmtId="3" fontId="5" fillId="13" borderId="28" xfId="0" applyNumberFormat="1" applyFont="1" applyFill="1" applyBorder="1" applyAlignment="1">
      <alignment horizontal="center"/>
    </xf>
    <xf numFmtId="3" fontId="13" fillId="13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3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3" borderId="39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7" borderId="14" xfId="0" applyFont="1" applyFill="1" applyBorder="1" applyAlignment="1" applyProtection="1">
      <alignment horizontal="center" wrapText="1" readingOrder="1"/>
      <protection locked="0"/>
    </xf>
    <xf numFmtId="0" fontId="13" fillId="7" borderId="7" xfId="0" applyFont="1" applyFill="1" applyBorder="1" applyAlignment="1" applyProtection="1">
      <alignment horizontal="center" wrapText="1" readingOrder="1"/>
      <protection locked="0"/>
    </xf>
    <xf numFmtId="0" fontId="13" fillId="7" borderId="8" xfId="0" applyFont="1" applyFill="1" applyBorder="1" applyAlignment="1" applyProtection="1">
      <alignment horizontal="center" wrapText="1" readingOrder="1"/>
      <protection locked="0"/>
    </xf>
    <xf numFmtId="0" fontId="13" fillId="13" borderId="3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4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7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6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7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6" xfId="0" applyNumberFormat="1" applyFont="1" applyBorder="1" applyAlignment="1" applyProtection="1">
      <alignment horizontal="center" vertical="center" wrapText="1" readingOrder="1"/>
      <protection locked="0"/>
    </xf>
    <xf numFmtId="49" fontId="14" fillId="0" borderId="57" xfId="0" applyNumberFormat="1" applyFont="1" applyBorder="1" applyAlignment="1" applyProtection="1">
      <alignment horizontal="left" vertical="center" wrapText="1" readingOrder="1"/>
      <protection locked="0"/>
    </xf>
    <xf numFmtId="49" fontId="14" fillId="0" borderId="58" xfId="0" applyNumberFormat="1" applyFont="1" applyBorder="1" applyAlignment="1" applyProtection="1">
      <alignment horizontal="left" vertical="center" wrapText="1" readingOrder="1"/>
      <protection locked="0"/>
    </xf>
    <xf numFmtId="3" fontId="13" fillId="15" borderId="26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3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3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3" borderId="28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13" borderId="59" xfId="0" applyFont="1" applyFill="1" applyBorder="1" applyAlignment="1" applyProtection="1">
      <alignment horizontal="center" vertical="center" wrapText="1" readingOrder="1"/>
      <protection locked="0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</cellXfs>
  <cellStyles count="4">
    <cellStyle name="Ezres" xfId="1" builtinId="3"/>
    <cellStyle name="Normál" xfId="0" builtinId="0"/>
    <cellStyle name="Normál 2" xfId="3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7.7109375" customWidth="1"/>
    <col min="2" max="2" width="33.140625" customWidth="1"/>
    <col min="3" max="3" width="13.85546875" customWidth="1"/>
    <col min="4" max="4" width="10.7109375" customWidth="1"/>
    <col min="5" max="5" width="8.28515625" customWidth="1"/>
    <col min="6" max="6" width="15.140625" bestFit="1" customWidth="1"/>
    <col min="7" max="7" width="7.140625" customWidth="1"/>
    <col min="8" max="8" width="28.85546875" customWidth="1"/>
    <col min="9" max="9" width="14.5703125" customWidth="1"/>
    <col min="10" max="10" width="10.42578125" customWidth="1"/>
    <col min="11" max="11" width="9.7109375" customWidth="1"/>
    <col min="12" max="12" width="17.140625" bestFit="1" customWidth="1"/>
    <col min="13" max="14" width="11.5703125" bestFit="1" customWidth="1"/>
  </cols>
  <sheetData>
    <row r="1" spans="1:14" x14ac:dyDescent="0.2">
      <c r="J1" s="320"/>
      <c r="K1" s="320"/>
      <c r="L1" s="321"/>
    </row>
    <row r="2" spans="1:14" ht="15.75" x14ac:dyDescent="0.25">
      <c r="B2" s="330" t="s">
        <v>130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</row>
    <row r="3" spans="1:14" ht="15.75" x14ac:dyDescent="0.25">
      <c r="B3" s="330" t="s">
        <v>77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5" spans="1:14" ht="15.75" x14ac:dyDescent="0.25">
      <c r="B5" s="331" t="s">
        <v>56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</row>
    <row r="6" spans="1:14" ht="19.5" thickBot="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5" t="s">
        <v>61</v>
      </c>
    </row>
    <row r="7" spans="1:14" ht="18.75" x14ac:dyDescent="0.2">
      <c r="A7" s="332" t="s">
        <v>42</v>
      </c>
      <c r="B7" s="333"/>
      <c r="C7" s="333"/>
      <c r="D7" s="333"/>
      <c r="E7" s="333"/>
      <c r="F7" s="333"/>
      <c r="G7" s="334" t="s">
        <v>46</v>
      </c>
      <c r="H7" s="335"/>
      <c r="I7" s="336"/>
      <c r="J7" s="335"/>
      <c r="K7" s="336"/>
      <c r="L7" s="337"/>
    </row>
    <row r="8" spans="1:14" ht="29.25" customHeight="1" thickBot="1" x14ac:dyDescent="0.3">
      <c r="A8" s="322" t="s">
        <v>62</v>
      </c>
      <c r="B8" s="323"/>
      <c r="C8" s="211" t="s">
        <v>69</v>
      </c>
      <c r="D8" s="44" t="s">
        <v>105</v>
      </c>
      <c r="E8" s="44" t="s">
        <v>68</v>
      </c>
      <c r="F8" s="44" t="s">
        <v>142</v>
      </c>
      <c r="G8" s="324" t="s">
        <v>62</v>
      </c>
      <c r="H8" s="325"/>
      <c r="I8" s="225" t="s">
        <v>69</v>
      </c>
      <c r="J8" s="226" t="s">
        <v>105</v>
      </c>
      <c r="K8" s="227" t="s">
        <v>68</v>
      </c>
      <c r="L8" s="228" t="s">
        <v>142</v>
      </c>
    </row>
    <row r="9" spans="1:14" ht="19.5" customHeight="1" x14ac:dyDescent="0.25">
      <c r="A9" s="190" t="s">
        <v>93</v>
      </c>
      <c r="B9" s="192" t="s">
        <v>101</v>
      </c>
      <c r="C9" s="212">
        <f>('Bevételek(Hivatal 2023)'!C18+'Bevételek(Hivatal 2023)'!C25)/1000</f>
        <v>13425.796</v>
      </c>
      <c r="D9" s="212">
        <f>('Bevételek(Hivatal 2023)'!D18+'Bevételek(Hivatal 2023)'!D25)/1000</f>
        <v>-1751.232</v>
      </c>
      <c r="E9" s="122">
        <f>SUM(F9/C9*100)</f>
        <v>86.956214737658755</v>
      </c>
      <c r="F9" s="212">
        <f>('Bevételek(Hivatal 2023)'!F18+'Bevételek(Hivatal 2023)'!F25)/1000</f>
        <v>11674.564</v>
      </c>
      <c r="G9" s="42" t="s">
        <v>70</v>
      </c>
      <c r="H9" s="221" t="s">
        <v>43</v>
      </c>
      <c r="I9" s="287">
        <f>'Kiadások(Hivatal 2023)'!C19/1000</f>
        <v>86067.47</v>
      </c>
      <c r="J9" s="293">
        <f>'Kiadások(Hivatal 2023)'!D19/1000</f>
        <v>0</v>
      </c>
      <c r="K9" s="123">
        <f>SUM(L9/I9*100)</f>
        <v>100</v>
      </c>
      <c r="L9" s="224">
        <f>'Kiadások(Hivatal 2023)'!F19/1000</f>
        <v>86067.47</v>
      </c>
    </row>
    <row r="10" spans="1:14" ht="20.100000000000001" customHeight="1" x14ac:dyDescent="0.25">
      <c r="A10" s="79" t="s">
        <v>100</v>
      </c>
      <c r="B10" s="193" t="s">
        <v>76</v>
      </c>
      <c r="C10" s="41">
        <f>('Bevételek(Hivatal 2023)'!C20+'Bevételek(Hivatal 2023)'!C19)/1000</f>
        <v>10.8</v>
      </c>
      <c r="D10" s="41">
        <f>('Bevételek(Hivatal 2023)'!D20+'Bevételek(Hivatal 2023)'!D19)/1000</f>
        <v>0</v>
      </c>
      <c r="E10" s="300">
        <f t="shared" ref="E10:E12" si="0">SUM(F10/C10*100)</f>
        <v>100</v>
      </c>
      <c r="F10" s="41">
        <f>('Bevételek(Hivatal 2023)'!F20+'Bevételek(Hivatal 2023)'!F19)/1000</f>
        <v>10.8</v>
      </c>
      <c r="G10" s="42" t="s">
        <v>63</v>
      </c>
      <c r="H10" s="221" t="s">
        <v>51</v>
      </c>
      <c r="I10" s="288">
        <f>'Kiadások(Hivatal 2023)'!C22/1000</f>
        <v>11871.949000000001</v>
      </c>
      <c r="J10" s="214">
        <f>'Kiadások(Hivatal 2023)'!D22/1000</f>
        <v>0</v>
      </c>
      <c r="K10" s="303">
        <f t="shared" ref="K10:K12" si="1">SUM(L10/I10*100)</f>
        <v>100</v>
      </c>
      <c r="L10" s="216">
        <f>'Kiadások(Hivatal 2023)'!F22/1000</f>
        <v>11871.949000000001</v>
      </c>
      <c r="M10" s="32"/>
      <c r="N10" s="32"/>
    </row>
    <row r="11" spans="1:14" ht="20.100000000000001" customHeight="1" x14ac:dyDescent="0.25">
      <c r="A11" s="48" t="s">
        <v>66</v>
      </c>
      <c r="B11" s="194" t="s">
        <v>50</v>
      </c>
      <c r="C11" s="46">
        <f>SUM(('Bevételek(Hivatal 2023)'!C10+'Bevételek(Hivatal 2023)'!C11)/1000)</f>
        <v>72147.11</v>
      </c>
      <c r="D11" s="46">
        <f>SUM(('Bevételek(Hivatal 2023)'!D10+'Bevételek(Hivatal 2023)'!D11)/1000)</f>
        <v>0</v>
      </c>
      <c r="E11" s="301">
        <f t="shared" si="0"/>
        <v>100</v>
      </c>
      <c r="F11" s="46">
        <f>SUM(('Bevételek(Hivatal 2023)'!F10+'Bevételek(Hivatal 2023)'!F11)/1000)</f>
        <v>72147.11</v>
      </c>
      <c r="G11" s="43" t="s">
        <v>64</v>
      </c>
      <c r="H11" s="222" t="s">
        <v>45</v>
      </c>
      <c r="I11" s="289">
        <f>'Kiadások(Hivatal 2023)'!C32/1000</f>
        <v>4950.9160000000002</v>
      </c>
      <c r="J11" s="294">
        <f>'Kiadások(Hivatal 2023)'!D32/1000</f>
        <v>0</v>
      </c>
      <c r="K11" s="304">
        <f t="shared" si="1"/>
        <v>100</v>
      </c>
      <c r="L11" s="217">
        <f>'Kiadások(Hivatal 2023)'!F32/1000</f>
        <v>4950.9160000000002</v>
      </c>
      <c r="M11" s="45"/>
      <c r="N11" s="45"/>
    </row>
    <row r="12" spans="1:14" ht="20.100000000000001" customHeight="1" thickBot="1" x14ac:dyDescent="0.3">
      <c r="A12" s="48" t="s">
        <v>66</v>
      </c>
      <c r="B12" s="194" t="s">
        <v>52</v>
      </c>
      <c r="C12" s="46">
        <f>'Bevételek(Hivatal 2023)'!C12/1000</f>
        <v>13425.796</v>
      </c>
      <c r="D12" s="46">
        <f>'Bevételek(Hivatal 2023)'!D12/1000</f>
        <v>-2626.848</v>
      </c>
      <c r="E12" s="301">
        <f t="shared" si="0"/>
        <v>80.434322106488139</v>
      </c>
      <c r="F12" s="319">
        <f>'Bevételek(Hivatal 2023)'!F12/1000</f>
        <v>10798.948</v>
      </c>
      <c r="G12" s="213" t="s">
        <v>103</v>
      </c>
      <c r="H12" s="223" t="s">
        <v>137</v>
      </c>
      <c r="I12" s="290">
        <f>SUM('Kiadások(Hivatal 2023)'!C33/1000)</f>
        <v>176.69900000000001</v>
      </c>
      <c r="J12" s="295">
        <f>SUM('Kiadások(Hivatal 2023)'!D33/1000)</f>
        <v>0</v>
      </c>
      <c r="K12" s="305">
        <f t="shared" si="1"/>
        <v>100</v>
      </c>
      <c r="L12" s="218">
        <f>SUM('Kiadások(Hivatal 2023)'!F33/1000)</f>
        <v>176.69900000000001</v>
      </c>
      <c r="M12" s="45"/>
      <c r="N12" s="45"/>
    </row>
    <row r="13" spans="1:14" ht="20.100000000000001" customHeight="1" thickBot="1" x14ac:dyDescent="0.3">
      <c r="A13" s="314" t="s">
        <v>66</v>
      </c>
      <c r="B13" s="194" t="s">
        <v>145</v>
      </c>
      <c r="C13" s="315">
        <v>0</v>
      </c>
      <c r="D13" s="315">
        <f>SUM('Bevételek(Hivatal 2023)'!D13/1000)</f>
        <v>4378.08</v>
      </c>
      <c r="E13" s="301">
        <v>0</v>
      </c>
      <c r="F13" s="315">
        <f>SUM('Bevételek(Hivatal 2023)'!F13/1000)</f>
        <v>4378.08</v>
      </c>
      <c r="G13" s="316"/>
      <c r="H13" s="317"/>
      <c r="I13" s="318"/>
      <c r="J13" s="215"/>
      <c r="K13" s="306"/>
      <c r="L13" s="197"/>
      <c r="M13" s="45"/>
      <c r="N13" s="45"/>
    </row>
    <row r="14" spans="1:14" ht="20.100000000000001" customHeight="1" thickBot="1" x14ac:dyDescent="0.3">
      <c r="A14" s="120"/>
      <c r="B14" s="195" t="s">
        <v>102</v>
      </c>
      <c r="C14" s="126">
        <f>SUM(C9:C12)</f>
        <v>99009.502000000008</v>
      </c>
      <c r="D14" s="126">
        <f>SUM(D9:D13)</f>
        <v>0</v>
      </c>
      <c r="E14" s="122">
        <f>F14/C14*100</f>
        <v>100</v>
      </c>
      <c r="F14" s="121">
        <f>SUM(F9:F13)</f>
        <v>99009.502000000008</v>
      </c>
      <c r="G14" s="125"/>
      <c r="H14" s="198" t="s">
        <v>53</v>
      </c>
      <c r="I14" s="291">
        <f>SUM(I9:I12)</f>
        <v>103067.03399999999</v>
      </c>
      <c r="J14" s="296">
        <f>L14-I14</f>
        <v>0</v>
      </c>
      <c r="K14" s="298">
        <f>SUM(L14/I14*100)</f>
        <v>100</v>
      </c>
      <c r="L14" s="285">
        <f>SUM(L9:L12)</f>
        <v>103067.03399999999</v>
      </c>
      <c r="M14" s="32"/>
      <c r="N14" s="32"/>
    </row>
    <row r="15" spans="1:14" ht="20.100000000000001" customHeight="1" thickBot="1" x14ac:dyDescent="0.3">
      <c r="A15" s="190" t="s">
        <v>65</v>
      </c>
      <c r="B15" s="196" t="s">
        <v>54</v>
      </c>
      <c r="C15" s="191">
        <f>'Bevételek(Hivatal 2023)'!C8/1000</f>
        <v>4057.5320000000002</v>
      </c>
      <c r="D15" s="191">
        <f>'Bevételek(Hivatal 2023)'!D8/1000</f>
        <v>0</v>
      </c>
      <c r="E15" s="302">
        <f>SUM(F15/C15*100)</f>
        <v>100</v>
      </c>
      <c r="F15" s="191">
        <f>'Bevételek(Hivatal 2023)'!F8/1000</f>
        <v>4057.5320000000002</v>
      </c>
      <c r="G15" s="189" t="s">
        <v>124</v>
      </c>
      <c r="H15" s="220" t="s">
        <v>125</v>
      </c>
      <c r="I15" s="219"/>
      <c r="J15" s="215"/>
      <c r="K15" s="306"/>
      <c r="L15" s="197">
        <f>SUM('Kiadások(Hivatal 2023)'!F38/1000)</f>
        <v>0</v>
      </c>
      <c r="M15" s="32"/>
      <c r="N15" s="32"/>
    </row>
    <row r="16" spans="1:14" ht="21.75" customHeight="1" thickBot="1" x14ac:dyDescent="0.3">
      <c r="A16" s="326" t="s">
        <v>55</v>
      </c>
      <c r="B16" s="327"/>
      <c r="C16" s="148">
        <f>SUM(C14:C15)</f>
        <v>103067.03400000001</v>
      </c>
      <c r="D16" s="148">
        <f>SUM(D14:D15)</f>
        <v>0</v>
      </c>
      <c r="E16" s="124">
        <f>F16/C16*100</f>
        <v>100</v>
      </c>
      <c r="F16" s="47">
        <f>SUM(F14:F15)</f>
        <v>103067.03400000001</v>
      </c>
      <c r="G16" s="328" t="s">
        <v>55</v>
      </c>
      <c r="H16" s="329"/>
      <c r="I16" s="292">
        <f>SUM('Kiadások(Hivatal 2023)'!C39/1000)</f>
        <v>103067.034</v>
      </c>
      <c r="J16" s="297">
        <f>L16-I16</f>
        <v>0</v>
      </c>
      <c r="K16" s="299">
        <f>L16/I16*100</f>
        <v>99.999999999999986</v>
      </c>
      <c r="L16" s="286">
        <f>SUM(L14:L15)</f>
        <v>103067.03399999999</v>
      </c>
      <c r="M16" s="32"/>
      <c r="N16" s="32"/>
    </row>
    <row r="19" spans="2:9" ht="15.75" x14ac:dyDescent="0.25">
      <c r="D19" s="53"/>
      <c r="E19" s="53"/>
      <c r="F19" s="53"/>
    </row>
    <row r="20" spans="2:9" ht="15.75" x14ac:dyDescent="0.25">
      <c r="D20" s="53"/>
      <c r="E20" s="53"/>
      <c r="F20" s="53"/>
    </row>
    <row r="21" spans="2:9" ht="15.75" x14ac:dyDescent="0.25">
      <c r="D21" s="54"/>
      <c r="E21" s="54"/>
      <c r="F21" s="54"/>
    </row>
    <row r="22" spans="2:9" ht="15.75" x14ac:dyDescent="0.25">
      <c r="D22" s="53"/>
      <c r="E22" s="53"/>
      <c r="F22" s="53"/>
    </row>
    <row r="23" spans="2:9" ht="15.75" x14ac:dyDescent="0.25">
      <c r="B23" s="55"/>
      <c r="C23" s="55"/>
      <c r="D23" s="56"/>
      <c r="E23" s="56"/>
      <c r="F23" s="56"/>
      <c r="G23" s="55"/>
      <c r="H23" s="55"/>
      <c r="I23" s="55"/>
    </row>
    <row r="24" spans="2:9" x14ac:dyDescent="0.2">
      <c r="B24" s="55"/>
      <c r="C24" s="55"/>
      <c r="D24" s="55"/>
      <c r="E24" s="55"/>
      <c r="F24" s="57"/>
      <c r="G24" s="55"/>
      <c r="H24" s="55"/>
      <c r="I24" s="55"/>
    </row>
    <row r="25" spans="2:9" x14ac:dyDescent="0.2">
      <c r="B25" s="55"/>
      <c r="C25" s="55"/>
      <c r="D25" s="55"/>
      <c r="E25" s="55"/>
      <c r="F25" s="57"/>
      <c r="G25" s="55"/>
      <c r="H25" s="55"/>
      <c r="I25" s="55"/>
    </row>
    <row r="26" spans="2:9" x14ac:dyDescent="0.2">
      <c r="B26" s="55"/>
      <c r="C26" s="55"/>
      <c r="D26" s="55"/>
      <c r="E26" s="55"/>
      <c r="F26" s="27"/>
      <c r="G26" s="55"/>
      <c r="H26" s="55"/>
      <c r="I26" s="55"/>
    </row>
    <row r="27" spans="2:9" x14ac:dyDescent="0.2">
      <c r="B27" s="55"/>
      <c r="C27" s="55"/>
      <c r="D27" s="55"/>
      <c r="E27" s="55"/>
      <c r="F27" s="55"/>
      <c r="G27" s="55"/>
      <c r="H27" s="55"/>
      <c r="I27" s="55"/>
    </row>
  </sheetData>
  <sheetProtection algorithmName="SHA-512" hashValue="MvuaazhW79WtQ3aqMMWgPRV3sDNdkrMi3uvd+iCg61+B/KNCwoRILi0/GLrh9nUKU+hFvkONPalxU0hn5SFebQ==" saltValue="6FHAowHE+J1sGNPMAbbGPA==" spinCount="100000" sheet="1" objects="1" scenarios="1"/>
  <mergeCells count="10">
    <mergeCell ref="J1:L1"/>
    <mergeCell ref="A8:B8"/>
    <mergeCell ref="G8:H8"/>
    <mergeCell ref="A16:B16"/>
    <mergeCell ref="G16:H16"/>
    <mergeCell ref="B2:L2"/>
    <mergeCell ref="B3:L3"/>
    <mergeCell ref="B5:L5"/>
    <mergeCell ref="A7:F7"/>
    <mergeCell ref="G7:L7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&amp;LPiliscsévi Közös Önkormányzati Hivatal&amp;RII/1. számú melléklet</oddHeader>
  </headerFooter>
  <colBreaks count="1" manualBreakCount="1">
    <brk id="1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opLeftCell="A4" zoomScaleNormal="100" workbookViewId="0">
      <selection activeCell="K15" sqref="K15"/>
    </sheetView>
  </sheetViews>
  <sheetFormatPr defaultRowHeight="12.75" x14ac:dyDescent="0.2"/>
  <cols>
    <col min="1" max="1" width="12.28515625" customWidth="1"/>
    <col min="2" max="2" width="37.28515625" customWidth="1"/>
    <col min="3" max="3" width="14.28515625" customWidth="1"/>
    <col min="4" max="4" width="13.28515625" bestFit="1" customWidth="1"/>
    <col min="5" max="5" width="5.7109375" bestFit="1" customWidth="1"/>
    <col min="6" max="6" width="12.28515625" customWidth="1"/>
    <col min="9" max="9" width="15" bestFit="1" customWidth="1"/>
    <col min="10" max="10" width="10.140625" bestFit="1" customWidth="1"/>
  </cols>
  <sheetData>
    <row r="1" spans="1:10" x14ac:dyDescent="0.2">
      <c r="E1" s="14"/>
      <c r="F1" s="14"/>
    </row>
    <row r="2" spans="1:10" ht="15.75" x14ac:dyDescent="0.25">
      <c r="A2" s="330" t="s">
        <v>130</v>
      </c>
      <c r="B2" s="330"/>
      <c r="C2" s="330"/>
      <c r="D2" s="330"/>
      <c r="E2" s="330"/>
      <c r="F2" s="330"/>
    </row>
    <row r="3" spans="1:10" ht="15.75" x14ac:dyDescent="0.25">
      <c r="A3" s="330" t="s">
        <v>77</v>
      </c>
      <c r="B3" s="330"/>
      <c r="C3" s="330"/>
      <c r="D3" s="330"/>
      <c r="E3" s="330"/>
      <c r="F3" s="330"/>
    </row>
    <row r="4" spans="1:10" ht="13.5" thickBot="1" x14ac:dyDescent="0.25">
      <c r="F4" s="20" t="s">
        <v>59</v>
      </c>
    </row>
    <row r="5" spans="1:10" ht="27" customHeight="1" thickBot="1" x14ac:dyDescent="0.3">
      <c r="A5" s="340" t="s">
        <v>67</v>
      </c>
      <c r="B5" s="341"/>
      <c r="C5" s="341"/>
      <c r="D5" s="341"/>
      <c r="E5" s="341"/>
      <c r="F5" s="342"/>
    </row>
    <row r="6" spans="1:10" ht="18.75" customHeight="1" x14ac:dyDescent="0.2">
      <c r="A6" s="343" t="s">
        <v>0</v>
      </c>
      <c r="B6" s="345" t="s">
        <v>22</v>
      </c>
      <c r="C6" s="349">
        <v>2023</v>
      </c>
      <c r="D6" s="350"/>
      <c r="E6" s="350"/>
      <c r="F6" s="351"/>
    </row>
    <row r="7" spans="1:10" ht="36.75" customHeight="1" thickBot="1" x14ac:dyDescent="0.25">
      <c r="A7" s="344"/>
      <c r="B7" s="346"/>
      <c r="C7" s="34" t="s">
        <v>69</v>
      </c>
      <c r="D7" s="127" t="s">
        <v>105</v>
      </c>
      <c r="E7" s="34" t="s">
        <v>68</v>
      </c>
      <c r="F7" s="51" t="s">
        <v>143</v>
      </c>
    </row>
    <row r="8" spans="1:10" ht="24.95" customHeight="1" x14ac:dyDescent="0.2">
      <c r="A8" s="1" t="s">
        <v>2</v>
      </c>
      <c r="B8" s="2" t="s">
        <v>23</v>
      </c>
      <c r="C8" s="110">
        <v>4057532</v>
      </c>
      <c r="D8" s="3">
        <f>F8-C8</f>
        <v>0</v>
      </c>
      <c r="E8" s="65">
        <f>F8/C8*100</f>
        <v>100</v>
      </c>
      <c r="F8" s="39">
        <v>4057532</v>
      </c>
    </row>
    <row r="9" spans="1:10" ht="24.95" customHeight="1" x14ac:dyDescent="0.2">
      <c r="A9" s="347" t="s">
        <v>3</v>
      </c>
      <c r="B9" s="4" t="s">
        <v>24</v>
      </c>
      <c r="C9" s="129">
        <f>SUM(C10:C12)</f>
        <v>85572906</v>
      </c>
      <c r="D9" s="3">
        <f t="shared" ref="D9:D13" si="0">F9-C9</f>
        <v>1751232</v>
      </c>
      <c r="E9" s="65">
        <f t="shared" ref="E9:E11" si="1">F9/C9*100</f>
        <v>102.04647952472246</v>
      </c>
      <c r="F9" s="49">
        <f>SUM(F10:F13)</f>
        <v>87324138</v>
      </c>
    </row>
    <row r="10" spans="1:10" ht="24.95" customHeight="1" x14ac:dyDescent="0.2">
      <c r="A10" s="348"/>
      <c r="B10" s="50" t="s">
        <v>138</v>
      </c>
      <c r="C10" s="130">
        <v>30227896</v>
      </c>
      <c r="D10" s="3">
        <f t="shared" si="0"/>
        <v>0</v>
      </c>
      <c r="E10" s="65">
        <f t="shared" si="1"/>
        <v>100</v>
      </c>
      <c r="F10" s="52">
        <v>30227896</v>
      </c>
      <c r="H10" s="313">
        <v>0.6</v>
      </c>
      <c r="I10" s="32">
        <v>4378080</v>
      </c>
      <c r="J10" s="32">
        <f>SUM(I10*0.6)</f>
        <v>2626848</v>
      </c>
    </row>
    <row r="11" spans="1:10" ht="24.95" customHeight="1" x14ac:dyDescent="0.2">
      <c r="A11" s="348"/>
      <c r="B11" s="50" t="s">
        <v>139</v>
      </c>
      <c r="C11" s="130">
        <v>41919214</v>
      </c>
      <c r="D11" s="3">
        <f t="shared" si="0"/>
        <v>0</v>
      </c>
      <c r="E11" s="65">
        <f t="shared" si="1"/>
        <v>100</v>
      </c>
      <c r="F11" s="52">
        <v>41919214</v>
      </c>
      <c r="H11" s="313">
        <v>0.4</v>
      </c>
      <c r="I11" s="32">
        <v>4378080</v>
      </c>
      <c r="J11" s="32">
        <f>SUM(I11*0.4)</f>
        <v>1751232</v>
      </c>
    </row>
    <row r="12" spans="1:10" ht="24.95" customHeight="1" x14ac:dyDescent="0.2">
      <c r="A12" s="348"/>
      <c r="B12" s="50" t="s">
        <v>98</v>
      </c>
      <c r="C12" s="130">
        <v>13425796</v>
      </c>
      <c r="D12" s="209">
        <f t="shared" si="0"/>
        <v>-2626848</v>
      </c>
      <c r="E12" s="210">
        <f>F12/C12*100</f>
        <v>80.434322106488139</v>
      </c>
      <c r="F12" s="52">
        <v>10798948</v>
      </c>
      <c r="I12" s="90"/>
      <c r="J12" s="32"/>
    </row>
    <row r="13" spans="1:10" ht="24.95" customHeight="1" thickBot="1" x14ac:dyDescent="0.25">
      <c r="A13" s="307"/>
      <c r="B13" s="309" t="s">
        <v>144</v>
      </c>
      <c r="C13" s="310">
        <v>0</v>
      </c>
      <c r="D13" s="209">
        <f t="shared" si="0"/>
        <v>4378080</v>
      </c>
      <c r="E13" s="311">
        <v>0</v>
      </c>
      <c r="F13" s="312">
        <v>4378080</v>
      </c>
      <c r="I13" s="90"/>
      <c r="J13" s="32"/>
    </row>
    <row r="14" spans="1:10" ht="26.25" customHeight="1" thickBot="1" x14ac:dyDescent="0.3">
      <c r="A14" s="338" t="s">
        <v>74</v>
      </c>
      <c r="B14" s="339"/>
      <c r="C14" s="283">
        <f>SUM(C8:C9)</f>
        <v>89630438</v>
      </c>
      <c r="D14" s="283">
        <f>SUM(D8:D9)</f>
        <v>1751232</v>
      </c>
      <c r="E14" s="284">
        <f>F14/C14*100</f>
        <v>101.95383626263212</v>
      </c>
      <c r="F14" s="5">
        <f>SUM(F8:F9)</f>
        <v>91381670</v>
      </c>
      <c r="J14" s="32"/>
    </row>
    <row r="15" spans="1:10" ht="26.25" customHeight="1" thickBot="1" x14ac:dyDescent="0.3">
      <c r="A15" s="340" t="s">
        <v>92</v>
      </c>
      <c r="B15" s="341"/>
      <c r="C15" s="341"/>
      <c r="D15" s="341"/>
      <c r="E15" s="341"/>
      <c r="F15" s="342"/>
    </row>
    <row r="16" spans="1:10" ht="26.25" customHeight="1" x14ac:dyDescent="0.2">
      <c r="A16" s="343" t="s">
        <v>0</v>
      </c>
      <c r="B16" s="345" t="s">
        <v>22</v>
      </c>
      <c r="C16" s="349">
        <v>2023</v>
      </c>
      <c r="D16" s="350"/>
      <c r="E16" s="350"/>
      <c r="F16" s="351"/>
    </row>
    <row r="17" spans="1:10" ht="36" customHeight="1" thickBot="1" x14ac:dyDescent="0.25">
      <c r="A17" s="344"/>
      <c r="B17" s="346"/>
      <c r="C17" s="34" t="s">
        <v>69</v>
      </c>
      <c r="D17" s="127" t="s">
        <v>105</v>
      </c>
      <c r="E17" s="34" t="s">
        <v>68</v>
      </c>
      <c r="F17" s="51" t="s">
        <v>143</v>
      </c>
      <c r="J17" s="32"/>
    </row>
    <row r="18" spans="1:10" ht="24.95" customHeight="1" x14ac:dyDescent="0.2">
      <c r="A18" s="81" t="s">
        <v>93</v>
      </c>
      <c r="B18" s="107" t="s">
        <v>99</v>
      </c>
      <c r="C18" s="108">
        <v>13425796</v>
      </c>
      <c r="D18" s="110">
        <f>F18-C18</f>
        <v>-1751232</v>
      </c>
      <c r="E18" s="65">
        <f>F18/C18*100</f>
        <v>86.956214737658755</v>
      </c>
      <c r="F18" s="109">
        <v>11674564</v>
      </c>
      <c r="I18" s="90"/>
      <c r="J18" s="32"/>
    </row>
    <row r="19" spans="1:10" ht="24.95" customHeight="1" x14ac:dyDescent="0.2">
      <c r="A19" s="111" t="s">
        <v>94</v>
      </c>
      <c r="B19" s="112" t="s">
        <v>95</v>
      </c>
      <c r="C19" s="113">
        <v>6800</v>
      </c>
      <c r="D19" s="110">
        <f t="shared" ref="D19:D20" si="2">F19-C19</f>
        <v>0</v>
      </c>
      <c r="E19" s="65">
        <f t="shared" ref="E19:E20" si="3">F19/C19*100</f>
        <v>100</v>
      </c>
      <c r="F19" s="70">
        <v>6800</v>
      </c>
      <c r="J19" s="32"/>
    </row>
    <row r="20" spans="1:10" ht="24.95" customHeight="1" thickBot="1" x14ac:dyDescent="0.25">
      <c r="A20" s="1" t="s">
        <v>72</v>
      </c>
      <c r="B20" s="2" t="s">
        <v>73</v>
      </c>
      <c r="C20" s="110">
        <v>4000</v>
      </c>
      <c r="D20" s="110">
        <f t="shared" si="2"/>
        <v>0</v>
      </c>
      <c r="E20" s="65">
        <f t="shared" si="3"/>
        <v>100</v>
      </c>
      <c r="F20" s="101">
        <v>4000</v>
      </c>
    </row>
    <row r="21" spans="1:10" ht="24.95" customHeight="1" thickBot="1" x14ac:dyDescent="0.3">
      <c r="A21" s="338" t="s">
        <v>74</v>
      </c>
      <c r="B21" s="339"/>
      <c r="C21" s="283">
        <f>SUM(C18:C20)</f>
        <v>13436596</v>
      </c>
      <c r="D21" s="283">
        <f>SUM(D18:D20)</f>
        <v>-1751232</v>
      </c>
      <c r="E21" s="284">
        <f>F21/C21*100</f>
        <v>86.966699006206625</v>
      </c>
      <c r="F21" s="5">
        <f>SUM(F18:F20)</f>
        <v>11685364</v>
      </c>
    </row>
    <row r="22" spans="1:10" ht="24.95" hidden="1" customHeight="1" x14ac:dyDescent="0.25">
      <c r="A22" s="352" t="s">
        <v>96</v>
      </c>
      <c r="B22" s="353"/>
      <c r="C22" s="353"/>
      <c r="D22" s="353"/>
      <c r="E22" s="353"/>
      <c r="F22" s="354"/>
    </row>
    <row r="23" spans="1:10" ht="24.95" hidden="1" customHeight="1" x14ac:dyDescent="0.2">
      <c r="A23" s="355" t="s">
        <v>0</v>
      </c>
      <c r="B23" s="356" t="s">
        <v>22</v>
      </c>
      <c r="C23" s="357">
        <v>2022</v>
      </c>
      <c r="D23" s="358"/>
      <c r="E23" s="359"/>
      <c r="F23" s="40">
        <v>2023</v>
      </c>
    </row>
    <row r="24" spans="1:10" ht="24.95" hidden="1" customHeight="1" thickBot="1" x14ac:dyDescent="0.25">
      <c r="A24" s="344"/>
      <c r="B24" s="346"/>
      <c r="C24" s="34" t="s">
        <v>69</v>
      </c>
      <c r="D24" s="127" t="s">
        <v>105</v>
      </c>
      <c r="E24" s="34" t="s">
        <v>68</v>
      </c>
      <c r="F24" s="51" t="s">
        <v>69</v>
      </c>
    </row>
    <row r="25" spans="1:10" ht="24.95" hidden="1" customHeight="1" thickBot="1" x14ac:dyDescent="0.25">
      <c r="A25" s="81" t="s">
        <v>93</v>
      </c>
      <c r="B25" s="107" t="s">
        <v>97</v>
      </c>
      <c r="C25" s="109">
        <v>0</v>
      </c>
      <c r="D25" s="110">
        <v>0</v>
      </c>
      <c r="E25" s="65">
        <v>0</v>
      </c>
      <c r="F25" s="109">
        <v>0</v>
      </c>
    </row>
    <row r="26" spans="1:10" ht="24.95" hidden="1" customHeight="1" thickBot="1" x14ac:dyDescent="0.3">
      <c r="A26" s="338" t="s">
        <v>74</v>
      </c>
      <c r="B26" s="339"/>
      <c r="C26" s="128">
        <f>SUM(C25)</f>
        <v>0</v>
      </c>
      <c r="D26" s="128">
        <f t="shared" ref="D26" si="4">SUM(D25)</f>
        <v>0</v>
      </c>
      <c r="E26" s="64">
        <v>0</v>
      </c>
      <c r="F26" s="5">
        <f>SUM(F25:F25)</f>
        <v>0</v>
      </c>
    </row>
    <row r="27" spans="1:10" ht="24.95" customHeight="1" thickBot="1" x14ac:dyDescent="0.3">
      <c r="A27" s="114"/>
      <c r="B27" s="114"/>
      <c r="C27" s="114"/>
      <c r="D27" s="115"/>
      <c r="E27" s="116"/>
      <c r="F27" s="115"/>
    </row>
    <row r="28" spans="1:10" ht="26.25" customHeight="1" thickBot="1" x14ac:dyDescent="0.3">
      <c r="A28" s="338" t="s">
        <v>75</v>
      </c>
      <c r="B28" s="339"/>
      <c r="C28" s="131">
        <f>SUM(C14,C21,C26)</f>
        <v>103067034</v>
      </c>
      <c r="D28" s="131">
        <f>SUM(D14,D21,D26)</f>
        <v>0</v>
      </c>
      <c r="E28" s="117">
        <f>F28/C28*100</f>
        <v>100</v>
      </c>
      <c r="F28" s="5">
        <f>F14+F21+F26</f>
        <v>103067034</v>
      </c>
    </row>
    <row r="30" spans="1:10" x14ac:dyDescent="0.2">
      <c r="F30" s="32">
        <f>SUM(F28-'Kiadások(Hivatal 2023)'!F39)</f>
        <v>0</v>
      </c>
    </row>
  </sheetData>
  <sheetProtection algorithmName="SHA-512" hashValue="fAOuGG4Cj8Ag9ow5R/I7H3TSFAJ5BDGtaduqypRejAER60yVuFubh24sYldVL3mkYgHF5hrSIymZJqKsDVJP/g==" saltValue="27tCwD5WXnXQAe+Yorv9qQ==" spinCount="100000" sheet="1" objects="1" scenarios="1"/>
  <mergeCells count="19">
    <mergeCell ref="A28:B28"/>
    <mergeCell ref="A15:F15"/>
    <mergeCell ref="A16:A17"/>
    <mergeCell ref="B16:B17"/>
    <mergeCell ref="A21:B21"/>
    <mergeCell ref="A22:F22"/>
    <mergeCell ref="A23:A24"/>
    <mergeCell ref="B23:B24"/>
    <mergeCell ref="A26:B26"/>
    <mergeCell ref="C23:E23"/>
    <mergeCell ref="C16:F16"/>
    <mergeCell ref="A2:F2"/>
    <mergeCell ref="A14:B14"/>
    <mergeCell ref="A3:F3"/>
    <mergeCell ref="A5:F5"/>
    <mergeCell ref="A6:A7"/>
    <mergeCell ref="B6:B7"/>
    <mergeCell ref="A9:A12"/>
    <mergeCell ref="C6:F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9" orientation="portrait" r:id="rId1"/>
  <headerFooter alignWithMargins="0">
    <oddHeader>&amp;LPiliscsévi Közös Önkormányzati Hivatal&amp;RII/2. számú melléklet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topLeftCell="A25" zoomScaleNormal="100" workbookViewId="0">
      <selection activeCell="J9" sqref="J9"/>
    </sheetView>
  </sheetViews>
  <sheetFormatPr defaultRowHeight="12.75" x14ac:dyDescent="0.2"/>
  <cols>
    <col min="1" max="1" width="12.28515625" customWidth="1"/>
    <col min="2" max="2" width="38.140625" customWidth="1"/>
    <col min="3" max="3" width="16.42578125" customWidth="1"/>
    <col min="4" max="4" width="13.140625" customWidth="1"/>
    <col min="5" max="5" width="6.7109375" customWidth="1"/>
    <col min="6" max="6" width="17" customWidth="1"/>
    <col min="7" max="8" width="10.140625" bestFit="1" customWidth="1"/>
  </cols>
  <sheetData>
    <row r="1" spans="1:7" x14ac:dyDescent="0.2">
      <c r="E1" s="14"/>
      <c r="F1" s="14"/>
    </row>
    <row r="2" spans="1:7" ht="15.75" x14ac:dyDescent="0.25">
      <c r="A2" s="330" t="s">
        <v>130</v>
      </c>
      <c r="B2" s="330"/>
      <c r="C2" s="330"/>
      <c r="D2" s="330"/>
      <c r="E2" s="330"/>
      <c r="F2" s="330"/>
    </row>
    <row r="3" spans="1:7" ht="15.75" x14ac:dyDescent="0.25">
      <c r="A3" s="330" t="s">
        <v>77</v>
      </c>
      <c r="B3" s="330"/>
      <c r="C3" s="330"/>
      <c r="D3" s="330"/>
      <c r="E3" s="330"/>
      <c r="F3" s="330"/>
    </row>
    <row r="4" spans="1:7" ht="13.5" thickBot="1" x14ac:dyDescent="0.25">
      <c r="F4" s="20" t="s">
        <v>59</v>
      </c>
    </row>
    <row r="5" spans="1:7" ht="21.75" customHeight="1" thickBot="1" x14ac:dyDescent="0.3">
      <c r="A5" s="365" t="s">
        <v>46</v>
      </c>
      <c r="B5" s="366"/>
      <c r="C5" s="366"/>
      <c r="D5" s="366"/>
      <c r="E5" s="366"/>
      <c r="F5" s="367"/>
    </row>
    <row r="6" spans="1:7" x14ac:dyDescent="0.2">
      <c r="A6" s="368" t="s">
        <v>0</v>
      </c>
      <c r="B6" s="370" t="s">
        <v>22</v>
      </c>
      <c r="C6" s="372">
        <v>2023</v>
      </c>
      <c r="D6" s="373"/>
      <c r="E6" s="373"/>
      <c r="F6" s="374"/>
    </row>
    <row r="7" spans="1:7" ht="30.75" customHeight="1" thickBot="1" x14ac:dyDescent="0.25">
      <c r="A7" s="369"/>
      <c r="B7" s="371"/>
      <c r="C7" s="149" t="s">
        <v>69</v>
      </c>
      <c r="D7" s="149" t="s">
        <v>105</v>
      </c>
      <c r="E7" s="149" t="s">
        <v>68</v>
      </c>
      <c r="F7" s="26" t="s">
        <v>142</v>
      </c>
    </row>
    <row r="8" spans="1:7" ht="22.5" customHeight="1" x14ac:dyDescent="0.2">
      <c r="A8" s="8" t="s">
        <v>4</v>
      </c>
      <c r="B8" s="69" t="s">
        <v>25</v>
      </c>
      <c r="C8" s="108">
        <f>'Kiadások COFOG szerint'!C9</f>
        <v>75700000</v>
      </c>
      <c r="D8" s="108">
        <f>'Kiadások COFOG szerint'!D9</f>
        <v>0</v>
      </c>
      <c r="E8" s="271">
        <f>'Kiadások COFOG szerint'!E9</f>
        <v>100</v>
      </c>
      <c r="F8" s="267">
        <f>'Kiadások COFOG szerint'!F9</f>
        <v>75700000</v>
      </c>
      <c r="G8" s="24"/>
    </row>
    <row r="9" spans="1:7" ht="22.5" customHeight="1" x14ac:dyDescent="0.2">
      <c r="A9" s="6" t="s">
        <v>5</v>
      </c>
      <c r="B9" s="72" t="s">
        <v>26</v>
      </c>
      <c r="C9" s="113">
        <f>'Kiadások COFOG szerint'!C10</f>
        <v>0</v>
      </c>
      <c r="D9" s="75">
        <f t="shared" ref="D9:D18" si="0">F9-C9</f>
        <v>0</v>
      </c>
      <c r="E9" s="71">
        <v>0</v>
      </c>
      <c r="F9" s="73">
        <f>'Kiadások COFOG szerint'!F10</f>
        <v>0</v>
      </c>
      <c r="G9" s="24"/>
    </row>
    <row r="10" spans="1:7" ht="24.75" customHeight="1" x14ac:dyDescent="0.2">
      <c r="A10" s="6" t="s">
        <v>6</v>
      </c>
      <c r="B10" s="72" t="s">
        <v>27</v>
      </c>
      <c r="C10" s="113">
        <f>'Kiadások COFOG szerint'!C11</f>
        <v>500000</v>
      </c>
      <c r="D10" s="75">
        <f t="shared" si="0"/>
        <v>0</v>
      </c>
      <c r="E10" s="71">
        <f t="shared" ref="E10" si="1">F10/C10*100</f>
        <v>100</v>
      </c>
      <c r="F10" s="73">
        <f>'Kiadások COFOG szerint'!F11</f>
        <v>500000</v>
      </c>
      <c r="G10" s="24"/>
    </row>
    <row r="11" spans="1:7" ht="22.5" customHeight="1" x14ac:dyDescent="0.2">
      <c r="A11" s="6" t="s">
        <v>7</v>
      </c>
      <c r="B11" s="72" t="s">
        <v>28</v>
      </c>
      <c r="C11" s="113">
        <f>'Kiadások COFOG szerint'!C12</f>
        <v>1280000</v>
      </c>
      <c r="D11" s="75">
        <f t="shared" si="0"/>
        <v>0</v>
      </c>
      <c r="E11" s="71">
        <f>SUM(F11/C11*100)</f>
        <v>100</v>
      </c>
      <c r="F11" s="73">
        <f>'Kiadások COFOG szerint'!F12</f>
        <v>1280000</v>
      </c>
    </row>
    <row r="12" spans="1:7" ht="22.5" customHeight="1" x14ac:dyDescent="0.2">
      <c r="A12" s="6" t="s">
        <v>79</v>
      </c>
      <c r="B12" s="72" t="s">
        <v>80</v>
      </c>
      <c r="C12" s="113">
        <f>'Kiadások COFOG szerint'!C13</f>
        <v>2600000</v>
      </c>
      <c r="D12" s="75">
        <f t="shared" si="0"/>
        <v>0</v>
      </c>
      <c r="E12" s="71">
        <f t="shared" ref="E12:E17" si="2">SUM(F12/C12*100)</f>
        <v>100</v>
      </c>
      <c r="F12" s="73">
        <f>'Kiadások COFOG szerint'!F13</f>
        <v>2600000</v>
      </c>
    </row>
    <row r="13" spans="1:7" ht="22.5" customHeight="1" x14ac:dyDescent="0.2">
      <c r="A13" s="6" t="s">
        <v>8</v>
      </c>
      <c r="B13" s="72" t="s">
        <v>29</v>
      </c>
      <c r="C13" s="113">
        <f>'Kiadások COFOG szerint'!C14</f>
        <v>200000</v>
      </c>
      <c r="D13" s="75">
        <f t="shared" si="0"/>
        <v>0</v>
      </c>
      <c r="E13" s="71">
        <f t="shared" si="2"/>
        <v>100</v>
      </c>
      <c r="F13" s="73">
        <f>'Kiadások COFOG szerint'!F14</f>
        <v>200000</v>
      </c>
      <c r="G13" s="24"/>
    </row>
    <row r="14" spans="1:7" ht="22.5" customHeight="1" x14ac:dyDescent="0.2">
      <c r="A14" s="6" t="s">
        <v>9</v>
      </c>
      <c r="B14" s="72" t="s">
        <v>30</v>
      </c>
      <c r="C14" s="113">
        <f>'Kiadások COFOG szerint'!C15</f>
        <v>0</v>
      </c>
      <c r="D14" s="75">
        <f t="shared" si="0"/>
        <v>0</v>
      </c>
      <c r="E14" s="71">
        <v>0</v>
      </c>
      <c r="F14" s="73">
        <f>'Kiadások COFOG szerint'!F15</f>
        <v>0</v>
      </c>
      <c r="G14" s="24"/>
    </row>
    <row r="15" spans="1:7" ht="22.5" customHeight="1" x14ac:dyDescent="0.2">
      <c r="A15" s="6" t="s">
        <v>81</v>
      </c>
      <c r="B15" s="72" t="s">
        <v>82</v>
      </c>
      <c r="C15" s="113">
        <f>'Kiadások COFOG szerint'!C16</f>
        <v>0</v>
      </c>
      <c r="D15" s="75">
        <f t="shared" si="0"/>
        <v>0</v>
      </c>
      <c r="E15" s="71">
        <v>0</v>
      </c>
      <c r="F15" s="73">
        <f>'Kiadások COFOG szerint'!F16</f>
        <v>0</v>
      </c>
      <c r="G15" s="24"/>
    </row>
    <row r="16" spans="1:7" ht="22.5" customHeight="1" x14ac:dyDescent="0.2">
      <c r="A16" s="6" t="s">
        <v>10</v>
      </c>
      <c r="B16" s="72" t="s">
        <v>31</v>
      </c>
      <c r="C16" s="269">
        <f>'Kiadások COFOG szerint'!C17+'Kiadások COFOG szerint'!C44</f>
        <v>4669800</v>
      </c>
      <c r="D16" s="269">
        <f>'Kiadások COFOG szerint'!D17+'Kiadások COFOG szerint'!D44</f>
        <v>0</v>
      </c>
      <c r="E16" s="71">
        <f t="shared" si="2"/>
        <v>100</v>
      </c>
      <c r="F16" s="268">
        <f>'Kiadások COFOG szerint'!F17+'Kiadások COFOG szerint'!F44</f>
        <v>4669800</v>
      </c>
    </row>
    <row r="17" spans="1:10" ht="22.5" customHeight="1" x14ac:dyDescent="0.2">
      <c r="A17" s="7" t="s">
        <v>11</v>
      </c>
      <c r="B17" s="200" t="s">
        <v>32</v>
      </c>
      <c r="C17" s="269">
        <f>SUM('Kiadások COFOG szerint'!C43)</f>
        <v>1117670</v>
      </c>
      <c r="D17" s="269">
        <f>SUM('Kiadások COFOG szerint'!D43)</f>
        <v>0</v>
      </c>
      <c r="E17" s="71">
        <f t="shared" si="2"/>
        <v>100</v>
      </c>
      <c r="F17" s="268">
        <f>SUM('Kiadások COFOG szerint'!F43)</f>
        <v>1117670</v>
      </c>
    </row>
    <row r="18" spans="1:10" ht="22.5" customHeight="1" thickBot="1" x14ac:dyDescent="0.25">
      <c r="A18" s="7" t="s">
        <v>57</v>
      </c>
      <c r="B18" s="74" t="s">
        <v>58</v>
      </c>
      <c r="C18" s="270">
        <f>'Kiadások COFOG szerint'!C19</f>
        <v>0</v>
      </c>
      <c r="D18" s="75">
        <f t="shared" si="0"/>
        <v>0</v>
      </c>
      <c r="E18" s="71">
        <v>0</v>
      </c>
      <c r="F18" s="73">
        <v>0</v>
      </c>
    </row>
    <row r="19" spans="1:10" ht="24" customHeight="1" thickBot="1" x14ac:dyDescent="0.25">
      <c r="A19" s="360" t="s">
        <v>43</v>
      </c>
      <c r="B19" s="361"/>
      <c r="C19" s="132">
        <f>SUM(C8:C18)</f>
        <v>86067470</v>
      </c>
      <c r="D19" s="132">
        <f>SUM(D8:D18)</f>
        <v>0</v>
      </c>
      <c r="E19" s="68">
        <f>F19/C19*100</f>
        <v>100</v>
      </c>
      <c r="F19" s="25">
        <f>SUM(F8:F18)</f>
        <v>86067470</v>
      </c>
      <c r="H19" s="32"/>
    </row>
    <row r="20" spans="1:10" ht="20.100000000000001" customHeight="1" x14ac:dyDescent="0.2">
      <c r="A20" s="8" t="s">
        <v>12</v>
      </c>
      <c r="B20" s="69" t="s">
        <v>33</v>
      </c>
      <c r="C20" s="108">
        <f>SUM('Kiadások COFOG szerint'!C21+'Kiadások COFOG szerint'!C46)</f>
        <v>11481949</v>
      </c>
      <c r="D20" s="108">
        <f>SUM('Kiadások COFOG szerint'!D21+'Kiadások COFOG szerint'!D46)</f>
        <v>0</v>
      </c>
      <c r="E20" s="280">
        <f>SUM('Kiadások COFOG szerint'!E21+'Kiadások COFOG szerint'!E46)</f>
        <v>100</v>
      </c>
      <c r="F20" s="267">
        <f>SUM('Kiadások COFOG szerint'!F21+'Kiadások COFOG szerint'!F46)</f>
        <v>11481949</v>
      </c>
      <c r="G20" s="24"/>
    </row>
    <row r="21" spans="1:10" ht="23.25" customHeight="1" thickBot="1" x14ac:dyDescent="0.25">
      <c r="A21" s="7" t="s">
        <v>13</v>
      </c>
      <c r="B21" s="74" t="s">
        <v>34</v>
      </c>
      <c r="C21" s="270">
        <f>SUM('Kiadások COFOG szerint'!C22)</f>
        <v>390000</v>
      </c>
      <c r="D21" s="270">
        <f>SUM('Kiadások COFOG szerint'!D22)</f>
        <v>0</v>
      </c>
      <c r="E21" s="279">
        <f>SUM(F21/C21*100)</f>
        <v>100</v>
      </c>
      <c r="F21" s="267">
        <f>SUM('Kiadások COFOG szerint'!F22)</f>
        <v>390000</v>
      </c>
      <c r="G21" s="24"/>
    </row>
    <row r="22" spans="1:10" ht="24.95" customHeight="1" thickBot="1" x14ac:dyDescent="0.25">
      <c r="A22" s="362" t="s">
        <v>44</v>
      </c>
      <c r="B22" s="361"/>
      <c r="C22" s="132">
        <f>SUM(C20:C21)</f>
        <v>11871949</v>
      </c>
      <c r="D22" s="132">
        <f t="shared" ref="D22" si="3">SUM(D20:D21)</f>
        <v>0</v>
      </c>
      <c r="E22" s="68">
        <f>F22/C22*100</f>
        <v>100</v>
      </c>
      <c r="F22" s="25">
        <f>SUM(F20:F21)</f>
        <v>11871949</v>
      </c>
    </row>
    <row r="23" spans="1:10" ht="20.100000000000001" customHeight="1" x14ac:dyDescent="0.2">
      <c r="A23" s="6" t="s">
        <v>14</v>
      </c>
      <c r="B23" s="100" t="s">
        <v>35</v>
      </c>
      <c r="C23" s="274">
        <f>'Kiadások COFOG szerint'!C24</f>
        <v>100000</v>
      </c>
      <c r="D23" s="274">
        <f>'Kiadások COFOG szerint'!D24</f>
        <v>0</v>
      </c>
      <c r="E23" s="278">
        <f>'Kiadások COFOG szerint'!E24</f>
        <v>100</v>
      </c>
      <c r="F23" s="272">
        <f>'Kiadások COFOG szerint'!F24</f>
        <v>100000</v>
      </c>
      <c r="G23" s="24"/>
    </row>
    <row r="24" spans="1:10" ht="20.100000000000001" customHeight="1" x14ac:dyDescent="0.2">
      <c r="A24" s="6" t="s">
        <v>15</v>
      </c>
      <c r="B24" s="102" t="s">
        <v>36</v>
      </c>
      <c r="C24" s="275">
        <f>'Kiadások COFOG szerint'!C25</f>
        <v>100000</v>
      </c>
      <c r="D24" s="275">
        <f>'Kiadások COFOG szerint'!D25</f>
        <v>0</v>
      </c>
      <c r="E24" s="103">
        <f>'Kiadások COFOG szerint'!E25</f>
        <v>100</v>
      </c>
      <c r="F24" s="273">
        <f>'Kiadások COFOG szerint'!F25</f>
        <v>100000</v>
      </c>
      <c r="G24" s="24"/>
    </row>
    <row r="25" spans="1:10" ht="20.100000000000001" customHeight="1" x14ac:dyDescent="0.2">
      <c r="A25" s="6" t="s">
        <v>84</v>
      </c>
      <c r="B25" s="72" t="s">
        <v>85</v>
      </c>
      <c r="C25" s="269">
        <f>'Kiadások COFOG szerint'!C26</f>
        <v>270916</v>
      </c>
      <c r="D25" s="269">
        <f>'Kiadások COFOG szerint'!D26</f>
        <v>0</v>
      </c>
      <c r="E25" s="98">
        <f>'Kiadások COFOG szerint'!E26</f>
        <v>100</v>
      </c>
      <c r="F25" s="268">
        <f>'Kiadások COFOG szerint'!F26</f>
        <v>270916</v>
      </c>
      <c r="G25" s="24"/>
    </row>
    <row r="26" spans="1:10" ht="20.100000000000001" customHeight="1" x14ac:dyDescent="0.2">
      <c r="A26" s="6" t="s">
        <v>91</v>
      </c>
      <c r="B26" s="99" t="s">
        <v>86</v>
      </c>
      <c r="C26" s="269">
        <f>'Kiadások COFOG szerint'!C27</f>
        <v>40000</v>
      </c>
      <c r="D26" s="269">
        <f>'Kiadások COFOG szerint'!D27</f>
        <v>0</v>
      </c>
      <c r="E26" s="98">
        <f>'Kiadások COFOG szerint'!E27</f>
        <v>100</v>
      </c>
      <c r="F26" s="268">
        <f>'Kiadások COFOG szerint'!F27</f>
        <v>40000</v>
      </c>
      <c r="G26" s="24"/>
    </row>
    <row r="27" spans="1:10" ht="20.100000000000001" customHeight="1" x14ac:dyDescent="0.2">
      <c r="A27" s="6" t="s">
        <v>17</v>
      </c>
      <c r="B27" s="99" t="s">
        <v>37</v>
      </c>
      <c r="C27" s="269">
        <f>'Kiadások COFOG szerint'!C28</f>
        <v>1860000</v>
      </c>
      <c r="D27" s="269">
        <f>'Kiadások COFOG szerint'!D28</f>
        <v>0</v>
      </c>
      <c r="E27" s="98">
        <f>'Kiadások COFOG szerint'!E28</f>
        <v>100</v>
      </c>
      <c r="F27" s="268">
        <f>'Kiadások COFOG szerint'!F28</f>
        <v>1860000</v>
      </c>
      <c r="G27" s="24"/>
    </row>
    <row r="28" spans="1:10" ht="20.100000000000001" customHeight="1" x14ac:dyDescent="0.2">
      <c r="A28" s="105" t="s">
        <v>18</v>
      </c>
      <c r="B28" s="99" t="s">
        <v>38</v>
      </c>
      <c r="C28" s="269">
        <f>'Kiadások COFOG szerint'!C29</f>
        <v>560000</v>
      </c>
      <c r="D28" s="269">
        <f>'Kiadások COFOG szerint'!D29</f>
        <v>0</v>
      </c>
      <c r="E28" s="98">
        <f>'Kiadások COFOG szerint'!E29</f>
        <v>100</v>
      </c>
      <c r="F28" s="268">
        <f>'Kiadások COFOG szerint'!F29</f>
        <v>560000</v>
      </c>
      <c r="G28" s="24"/>
      <c r="J28" s="24"/>
    </row>
    <row r="29" spans="1:10" ht="20.100000000000001" customHeight="1" x14ac:dyDescent="0.2">
      <c r="A29" s="104" t="s">
        <v>19</v>
      </c>
      <c r="B29" s="72" t="s">
        <v>39</v>
      </c>
      <c r="C29" s="269">
        <f>'Kiadások COFOG szerint'!C30</f>
        <v>1840000</v>
      </c>
      <c r="D29" s="269">
        <f>'Kiadások COFOG szerint'!D30</f>
        <v>0</v>
      </c>
      <c r="E29" s="98">
        <f>'Kiadások COFOG szerint'!E30</f>
        <v>100</v>
      </c>
      <c r="F29" s="268">
        <f>'Kiadások COFOG szerint'!F30</f>
        <v>1840000</v>
      </c>
      <c r="G29" s="24"/>
      <c r="J29" s="24"/>
    </row>
    <row r="30" spans="1:10" ht="25.5" customHeight="1" x14ac:dyDescent="0.2">
      <c r="A30" s="105" t="s">
        <v>20</v>
      </c>
      <c r="B30" s="72" t="s">
        <v>40</v>
      </c>
      <c r="C30" s="269">
        <f>SUM('Kiadások COFOG szerint'!C31)</f>
        <v>175000</v>
      </c>
      <c r="D30" s="269">
        <f>SUM('Kiadások COFOG szerint'!D31)</f>
        <v>0</v>
      </c>
      <c r="E30" s="98">
        <f>SUM('Kiadások COFOG szerint'!E31)</f>
        <v>100</v>
      </c>
      <c r="F30" s="268">
        <f>SUM('Kiadások COFOG szerint'!F31)</f>
        <v>175000</v>
      </c>
      <c r="G30" s="24"/>
      <c r="J30" s="24"/>
    </row>
    <row r="31" spans="1:10" ht="20.100000000000001" customHeight="1" thickBot="1" x14ac:dyDescent="0.25">
      <c r="A31" s="106" t="s">
        <v>21</v>
      </c>
      <c r="B31" s="74" t="s">
        <v>41</v>
      </c>
      <c r="C31" s="277">
        <f>'Kiadások COFOG szerint'!C32</f>
        <v>5000</v>
      </c>
      <c r="D31" s="277">
        <f>'Kiadások COFOG szerint'!D32</f>
        <v>0</v>
      </c>
      <c r="E31" s="279">
        <f>'Kiadások COFOG szerint'!E32</f>
        <v>100</v>
      </c>
      <c r="F31" s="276">
        <f>'Kiadások COFOG szerint'!F32</f>
        <v>5000</v>
      </c>
      <c r="G31" s="24"/>
      <c r="J31" s="24"/>
    </row>
    <row r="32" spans="1:10" ht="24.95" customHeight="1" thickBot="1" x14ac:dyDescent="0.25">
      <c r="A32" s="360" t="s">
        <v>45</v>
      </c>
      <c r="B32" s="361"/>
      <c r="C32" s="132">
        <f>SUM(C23:C31)</f>
        <v>4950916</v>
      </c>
      <c r="D32" s="132">
        <f t="shared" ref="D32" si="4">SUM(D23:D31)</f>
        <v>0</v>
      </c>
      <c r="E32" s="68">
        <f>F32/C32*100</f>
        <v>100</v>
      </c>
      <c r="F32" s="282">
        <f>SUM(F23:F31)</f>
        <v>4950916</v>
      </c>
      <c r="J32" s="24"/>
    </row>
    <row r="33" spans="1:10" ht="24.95" customHeight="1" x14ac:dyDescent="0.2">
      <c r="A33" s="81" t="s">
        <v>132</v>
      </c>
      <c r="B33" s="69" t="s">
        <v>135</v>
      </c>
      <c r="C33" s="108">
        <f>SUM('Kiadások COFOG szerint'!C51)</f>
        <v>176699</v>
      </c>
      <c r="D33" s="108">
        <f>SUM('Kiadások COFOG szerint'!D51)</f>
        <v>0</v>
      </c>
      <c r="E33" s="308">
        <f>SUM(F33/C33*100)</f>
        <v>100</v>
      </c>
      <c r="F33" s="281">
        <f>SUM('Kiadások COFOG szerint'!F51)</f>
        <v>176699</v>
      </c>
      <c r="J33" s="24"/>
    </row>
    <row r="34" spans="1:10" ht="24.95" customHeight="1" thickBot="1" x14ac:dyDescent="0.25">
      <c r="A34" s="111" t="s">
        <v>89</v>
      </c>
      <c r="B34" s="69" t="s">
        <v>90</v>
      </c>
      <c r="C34" s="240">
        <f>SUM('Kiadások COFOG szerint'!C34)</f>
        <v>0</v>
      </c>
      <c r="D34" s="240">
        <f>SUM('Kiadások COFOG szerint'!D34)</f>
        <v>0</v>
      </c>
      <c r="E34" s="71">
        <v>0</v>
      </c>
      <c r="F34" s="70">
        <f>SUM('Kiadások COFOG szerint'!F34)</f>
        <v>0</v>
      </c>
      <c r="J34" s="24"/>
    </row>
    <row r="35" spans="1:10" ht="24.95" customHeight="1" thickBot="1" x14ac:dyDescent="0.25">
      <c r="A35" s="360" t="s">
        <v>136</v>
      </c>
      <c r="B35" s="361"/>
      <c r="C35" s="132">
        <f>SUM(C33:C34)</f>
        <v>176699</v>
      </c>
      <c r="D35" s="132">
        <f t="shared" ref="D35" si="5">SUM(D34)</f>
        <v>0</v>
      </c>
      <c r="E35" s="175">
        <f>SUM(F35/C35*100)</f>
        <v>100</v>
      </c>
      <c r="F35" s="25">
        <f>SUM(F33:F34)</f>
        <v>176699</v>
      </c>
      <c r="J35" s="24"/>
    </row>
    <row r="36" spans="1:10" ht="24.95" customHeight="1" x14ac:dyDescent="0.2">
      <c r="A36" s="81" t="s">
        <v>116</v>
      </c>
      <c r="B36" s="118" t="s">
        <v>121</v>
      </c>
      <c r="C36" s="119">
        <v>0</v>
      </c>
      <c r="D36" s="119">
        <v>0</v>
      </c>
      <c r="E36" s="186">
        <f>SUM('Kiadások COFOG szerint'!E36)</f>
        <v>0</v>
      </c>
      <c r="F36" s="109">
        <f>SUM('Kiadások COFOG szerint'!F36)</f>
        <v>0</v>
      </c>
      <c r="J36" s="24"/>
    </row>
    <row r="37" spans="1:10" ht="24.95" customHeight="1" thickBot="1" x14ac:dyDescent="0.25">
      <c r="A37" s="182" t="s">
        <v>119</v>
      </c>
      <c r="B37" s="183" t="s">
        <v>123</v>
      </c>
      <c r="C37" s="184">
        <v>0</v>
      </c>
      <c r="D37" s="184">
        <v>0</v>
      </c>
      <c r="E37" s="174">
        <f>SUM('Kiadások COFOG szerint'!E37)</f>
        <v>0</v>
      </c>
      <c r="F37" s="185">
        <f>SUM('Kiadások COFOG szerint'!F37)</f>
        <v>0</v>
      </c>
      <c r="J37" s="24"/>
    </row>
    <row r="38" spans="1:10" ht="24.95" customHeight="1" thickBot="1" x14ac:dyDescent="0.25">
      <c r="A38" s="360" t="s">
        <v>120</v>
      </c>
      <c r="B38" s="361"/>
      <c r="C38" s="132">
        <f>SUM(C36:C37)</f>
        <v>0</v>
      </c>
      <c r="D38" s="132">
        <f t="shared" ref="D38:F38" si="6">SUM(D36:D37)</f>
        <v>0</v>
      </c>
      <c r="E38" s="175">
        <f t="shared" si="6"/>
        <v>0</v>
      </c>
      <c r="F38" s="25">
        <f t="shared" si="6"/>
        <v>0</v>
      </c>
      <c r="J38" s="24"/>
    </row>
    <row r="39" spans="1:10" ht="21.75" customHeight="1" thickBot="1" x14ac:dyDescent="0.25">
      <c r="A39" s="363" t="s">
        <v>1</v>
      </c>
      <c r="B39" s="364"/>
      <c r="C39" s="133">
        <f>SUM(C19,C22,C32,C35,C38)</f>
        <v>103067034</v>
      </c>
      <c r="D39" s="133">
        <f>SUM(D19,D22,D32,D35+D38)</f>
        <v>0</v>
      </c>
      <c r="E39" s="199">
        <f>F39/C39*100</f>
        <v>100</v>
      </c>
      <c r="F39" s="150">
        <f>SUM(F19,F22,F32,F35,F38)</f>
        <v>103067034</v>
      </c>
      <c r="G39" s="27"/>
      <c r="J39" s="24"/>
    </row>
    <row r="40" spans="1:10" x14ac:dyDescent="0.2">
      <c r="J40" s="24"/>
    </row>
    <row r="41" spans="1:10" x14ac:dyDescent="0.2">
      <c r="J41" s="24"/>
    </row>
    <row r="42" spans="1:10" x14ac:dyDescent="0.2">
      <c r="J42" s="24"/>
    </row>
    <row r="43" spans="1:10" x14ac:dyDescent="0.2">
      <c r="J43" s="24"/>
    </row>
    <row r="44" spans="1:10" x14ac:dyDescent="0.2">
      <c r="J44" s="24"/>
    </row>
    <row r="45" spans="1:10" x14ac:dyDescent="0.2">
      <c r="J45" s="24"/>
    </row>
    <row r="46" spans="1:10" x14ac:dyDescent="0.2">
      <c r="J46" s="24"/>
    </row>
    <row r="47" spans="1:10" x14ac:dyDescent="0.2">
      <c r="J47" s="24"/>
    </row>
  </sheetData>
  <sheetProtection algorithmName="SHA-512" hashValue="Ip7i+nBosx6Q5mCx/vNTHeL00dv3eAA7T5zUsym6EcKYNAmS6oTYCmnDdepjQ6hdDXUISwVVz6Jnm6GlF9777w==" saltValue="0PMa02KbgtOrX8S1X6By4w==" spinCount="100000" sheet="1" objects="1" scenarios="1"/>
  <mergeCells count="12">
    <mergeCell ref="A19:B19"/>
    <mergeCell ref="A22:B22"/>
    <mergeCell ref="A32:B32"/>
    <mergeCell ref="A39:B39"/>
    <mergeCell ref="A2:F2"/>
    <mergeCell ref="A3:F3"/>
    <mergeCell ref="A5:F5"/>
    <mergeCell ref="A6:A7"/>
    <mergeCell ref="B6:B7"/>
    <mergeCell ref="A35:B35"/>
    <mergeCell ref="A38:B38"/>
    <mergeCell ref="C6:F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3" orientation="portrait" r:id="rId1"/>
  <headerFooter alignWithMargins="0">
    <oddHeader>&amp;LPiliscsévi Közös Önkormányzati Hivatal&amp;RII/3. számú melléklet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A37" zoomScaleNormal="100" workbookViewId="0">
      <selection activeCell="F9" sqref="F9"/>
    </sheetView>
  </sheetViews>
  <sheetFormatPr defaultRowHeight="12.75" x14ac:dyDescent="0.2"/>
  <cols>
    <col min="1" max="1" width="11.5703125" customWidth="1"/>
    <col min="2" max="2" width="39.140625" customWidth="1"/>
    <col min="3" max="3" width="15.5703125" customWidth="1"/>
    <col min="4" max="4" width="11.42578125" customWidth="1"/>
    <col min="5" max="5" width="9.85546875" customWidth="1"/>
    <col min="6" max="6" width="15.85546875" customWidth="1"/>
    <col min="7" max="7" width="11.42578125" bestFit="1" customWidth="1"/>
    <col min="8" max="8" width="12.42578125" bestFit="1" customWidth="1"/>
    <col min="9" max="9" width="11.42578125" bestFit="1" customWidth="1"/>
    <col min="10" max="11" width="15.28515625" bestFit="1" customWidth="1"/>
    <col min="12" max="12" width="13.7109375" bestFit="1" customWidth="1"/>
    <col min="13" max="13" width="12.5703125" bestFit="1" customWidth="1"/>
    <col min="14" max="14" width="15.28515625" bestFit="1" customWidth="1"/>
  </cols>
  <sheetData>
    <row r="1" spans="1:14" x14ac:dyDescent="0.2">
      <c r="D1" s="321"/>
      <c r="E1" s="321"/>
      <c r="F1" s="321"/>
    </row>
    <row r="2" spans="1:14" ht="15.75" x14ac:dyDescent="0.25">
      <c r="A2" s="330" t="s">
        <v>130</v>
      </c>
      <c r="B2" s="330"/>
      <c r="C2" s="330"/>
      <c r="D2" s="330"/>
      <c r="E2" s="330"/>
      <c r="F2" s="330"/>
    </row>
    <row r="3" spans="1:14" ht="15.75" x14ac:dyDescent="0.25">
      <c r="A3" s="330" t="s">
        <v>77</v>
      </c>
      <c r="B3" s="330"/>
      <c r="C3" s="330"/>
      <c r="D3" s="330"/>
      <c r="E3" s="330"/>
      <c r="F3" s="330"/>
    </row>
    <row r="4" spans="1:14" x14ac:dyDescent="0.2">
      <c r="F4" s="20" t="s">
        <v>59</v>
      </c>
    </row>
    <row r="5" spans="1:14" ht="21.95" customHeight="1" thickBot="1" x14ac:dyDescent="0.25">
      <c r="A5" s="392" t="s">
        <v>49</v>
      </c>
      <c r="B5" s="392"/>
      <c r="C5" s="392"/>
      <c r="D5" s="392"/>
      <c r="E5" s="392"/>
      <c r="F5" s="392"/>
      <c r="J5" s="58"/>
      <c r="K5" s="58"/>
      <c r="L5" s="58"/>
    </row>
    <row r="6" spans="1:14" ht="21.95" customHeight="1" thickBot="1" x14ac:dyDescent="0.25">
      <c r="A6" s="394" t="s">
        <v>78</v>
      </c>
      <c r="B6" s="395"/>
      <c r="C6" s="396"/>
      <c r="D6" s="396"/>
      <c r="E6" s="396"/>
      <c r="F6" s="397"/>
      <c r="H6" s="16"/>
    </row>
    <row r="7" spans="1:14" ht="18.75" customHeight="1" x14ac:dyDescent="0.2">
      <c r="A7" s="398" t="s">
        <v>0</v>
      </c>
      <c r="B7" s="393" t="s">
        <v>47</v>
      </c>
      <c r="C7" s="387">
        <v>2023</v>
      </c>
      <c r="D7" s="388"/>
      <c r="E7" s="388"/>
      <c r="F7" s="389"/>
    </row>
    <row r="8" spans="1:14" ht="25.5" customHeight="1" thickBot="1" x14ac:dyDescent="0.25">
      <c r="A8" s="381"/>
      <c r="B8" s="383"/>
      <c r="C8" s="138" t="s">
        <v>69</v>
      </c>
      <c r="D8" s="135" t="s">
        <v>105</v>
      </c>
      <c r="E8" s="135" t="s">
        <v>68</v>
      </c>
      <c r="F8" s="136" t="s">
        <v>142</v>
      </c>
    </row>
    <row r="9" spans="1:14" ht="21.95" customHeight="1" x14ac:dyDescent="0.2">
      <c r="A9" s="19" t="s">
        <v>4</v>
      </c>
      <c r="B9" s="59" t="s">
        <v>25</v>
      </c>
      <c r="C9" s="84">
        <v>75700000</v>
      </c>
      <c r="D9" s="21">
        <f>F9-C9</f>
        <v>0</v>
      </c>
      <c r="E9" s="89">
        <f>F9/C9*100</f>
        <v>100</v>
      </c>
      <c r="F9" s="22">
        <f>SUM('Részletes cofog kiadás'!G8)</f>
        <v>75700000</v>
      </c>
      <c r="H9" s="76"/>
      <c r="I9" s="77"/>
      <c r="J9" s="78"/>
      <c r="K9" s="17"/>
      <c r="L9" s="17"/>
      <c r="M9" s="17"/>
      <c r="N9" s="18"/>
    </row>
    <row r="10" spans="1:14" ht="21.95" customHeight="1" x14ac:dyDescent="0.2">
      <c r="A10" s="63" t="s">
        <v>87</v>
      </c>
      <c r="B10" s="60" t="s">
        <v>88</v>
      </c>
      <c r="C10" s="84">
        <v>0</v>
      </c>
      <c r="D10" s="21">
        <f t="shared" ref="D10:D19" si="0">F10-C10</f>
        <v>0</v>
      </c>
      <c r="E10" s="89">
        <v>0</v>
      </c>
      <c r="F10" s="22">
        <f>'Részletes cofog kiadás'!G11</f>
        <v>0</v>
      </c>
      <c r="H10" s="76"/>
      <c r="I10" s="77"/>
      <c r="J10" s="77"/>
    </row>
    <row r="11" spans="1:14" ht="21.95" customHeight="1" x14ac:dyDescent="0.2">
      <c r="A11" s="63" t="s">
        <v>6</v>
      </c>
      <c r="B11" s="60" t="s">
        <v>27</v>
      </c>
      <c r="C11" s="84">
        <v>500000</v>
      </c>
      <c r="D11" s="21">
        <f t="shared" si="0"/>
        <v>0</v>
      </c>
      <c r="E11" s="89">
        <f>F11/C11*100</f>
        <v>100</v>
      </c>
      <c r="F11" s="22">
        <f>SUM('Részletes cofog kiadás'!G12)</f>
        <v>500000</v>
      </c>
      <c r="H11" s="76"/>
      <c r="I11" s="77"/>
      <c r="J11" s="77"/>
    </row>
    <row r="12" spans="1:14" ht="21.95" customHeight="1" x14ac:dyDescent="0.2">
      <c r="A12" s="63" t="s">
        <v>7</v>
      </c>
      <c r="B12" s="60" t="s">
        <v>28</v>
      </c>
      <c r="C12" s="84">
        <v>1280000</v>
      </c>
      <c r="D12" s="21">
        <f t="shared" si="0"/>
        <v>0</v>
      </c>
      <c r="E12" s="89">
        <v>0</v>
      </c>
      <c r="F12" s="22">
        <f>SUM('Részletes cofog kiadás'!G13)</f>
        <v>1280000</v>
      </c>
    </row>
    <row r="13" spans="1:14" ht="21.95" customHeight="1" x14ac:dyDescent="0.2">
      <c r="A13" s="63" t="s">
        <v>79</v>
      </c>
      <c r="B13" s="60" t="s">
        <v>80</v>
      </c>
      <c r="C13" s="84">
        <v>2600000</v>
      </c>
      <c r="D13" s="21">
        <f t="shared" si="0"/>
        <v>0</v>
      </c>
      <c r="E13" s="89">
        <f>F13/C13*100</f>
        <v>100</v>
      </c>
      <c r="F13" s="22">
        <f>SUM('Részletes cofog kiadás'!G14)</f>
        <v>2600000</v>
      </c>
    </row>
    <row r="14" spans="1:14" ht="21.95" customHeight="1" x14ac:dyDescent="0.2">
      <c r="A14" s="63" t="s">
        <v>8</v>
      </c>
      <c r="B14" s="60" t="s">
        <v>29</v>
      </c>
      <c r="C14" s="84">
        <v>200000</v>
      </c>
      <c r="D14" s="21">
        <f t="shared" si="0"/>
        <v>0</v>
      </c>
      <c r="E14" s="89">
        <f>F14/C14*100</f>
        <v>100</v>
      </c>
      <c r="F14" s="22">
        <f>SUM('Részletes cofog kiadás'!G15)</f>
        <v>200000</v>
      </c>
    </row>
    <row r="15" spans="1:14" ht="21.95" customHeight="1" x14ac:dyDescent="0.2">
      <c r="A15" s="9" t="s">
        <v>9</v>
      </c>
      <c r="B15" s="60" t="s">
        <v>30</v>
      </c>
      <c r="C15" s="84">
        <v>0</v>
      </c>
      <c r="D15" s="21">
        <f t="shared" si="0"/>
        <v>0</v>
      </c>
      <c r="E15" s="89">
        <v>0</v>
      </c>
      <c r="F15" s="22">
        <f>SUM('Részletes cofog kiadás'!G16)</f>
        <v>0</v>
      </c>
      <c r="G15" s="80"/>
    </row>
    <row r="16" spans="1:14" s="83" customFormat="1" ht="21.95" customHeight="1" x14ac:dyDescent="0.2">
      <c r="A16" s="63" t="s">
        <v>81</v>
      </c>
      <c r="B16" s="82" t="s">
        <v>82</v>
      </c>
      <c r="C16" s="84">
        <v>0</v>
      </c>
      <c r="D16" s="21">
        <f t="shared" si="0"/>
        <v>0</v>
      </c>
      <c r="E16" s="89">
        <v>0</v>
      </c>
      <c r="F16" s="22">
        <f>SUM('Részletes cofog kiadás'!G17)</f>
        <v>0</v>
      </c>
    </row>
    <row r="17" spans="1:9" ht="21.95" customHeight="1" x14ac:dyDescent="0.2">
      <c r="A17" s="9" t="s">
        <v>10</v>
      </c>
      <c r="B17" s="60" t="s">
        <v>31</v>
      </c>
      <c r="C17" s="84">
        <v>3236000</v>
      </c>
      <c r="D17" s="21">
        <f t="shared" si="0"/>
        <v>0</v>
      </c>
      <c r="E17" s="89">
        <f>F17/C17*100</f>
        <v>100</v>
      </c>
      <c r="F17" s="22">
        <f>'Részletes cofog kiadás'!G18</f>
        <v>3236000</v>
      </c>
      <c r="G17" s="80"/>
    </row>
    <row r="18" spans="1:9" s="83" customFormat="1" ht="21.95" customHeight="1" x14ac:dyDescent="0.2">
      <c r="A18" s="38" t="s">
        <v>11</v>
      </c>
      <c r="B18" s="85" t="s">
        <v>32</v>
      </c>
      <c r="C18" s="84">
        <v>0</v>
      </c>
      <c r="D18" s="21">
        <f t="shared" si="0"/>
        <v>0</v>
      </c>
      <c r="E18" s="89">
        <v>0</v>
      </c>
      <c r="F18" s="22">
        <f>SUM('Részletes cofog kiadás'!G19)</f>
        <v>0</v>
      </c>
    </row>
    <row r="19" spans="1:9" s="83" customFormat="1" ht="21.95" customHeight="1" thickBot="1" x14ac:dyDescent="0.25">
      <c r="A19" s="38" t="s">
        <v>57</v>
      </c>
      <c r="B19" s="85" t="s">
        <v>58</v>
      </c>
      <c r="C19" s="84">
        <v>0</v>
      </c>
      <c r="D19" s="21">
        <f t="shared" si="0"/>
        <v>0</v>
      </c>
      <c r="E19" s="89">
        <v>0</v>
      </c>
      <c r="F19" s="22">
        <f>SUM('Részletes cofog kiadás'!G20)</f>
        <v>0</v>
      </c>
    </row>
    <row r="20" spans="1:9" s="83" customFormat="1" ht="21.95" customHeight="1" thickBot="1" x14ac:dyDescent="0.25">
      <c r="A20" s="379" t="s">
        <v>43</v>
      </c>
      <c r="B20" s="376"/>
      <c r="C20" s="86">
        <f>SUM(C9:C19)</f>
        <v>83516000</v>
      </c>
      <c r="D20" s="86">
        <f>SUM(D9:D19)</f>
        <v>0</v>
      </c>
      <c r="E20" s="87">
        <f>F20/C20*100</f>
        <v>100</v>
      </c>
      <c r="F20" s="88">
        <f>SUM(F9:F19)</f>
        <v>83516000</v>
      </c>
    </row>
    <row r="21" spans="1:9" ht="21.95" customHeight="1" x14ac:dyDescent="0.2">
      <c r="A21" s="19" t="s">
        <v>12</v>
      </c>
      <c r="B21" s="59" t="s">
        <v>33</v>
      </c>
      <c r="C21" s="139">
        <v>11200000</v>
      </c>
      <c r="D21" s="95">
        <f>F21-C21</f>
        <v>0</v>
      </c>
      <c r="E21" s="96">
        <f>F21/C21*100</f>
        <v>100</v>
      </c>
      <c r="F21" s="141">
        <f>'Részletes cofog kiadás'!G22</f>
        <v>11200000</v>
      </c>
    </row>
    <row r="22" spans="1:9" ht="21.95" customHeight="1" thickBot="1" x14ac:dyDescent="0.25">
      <c r="A22" s="10" t="s">
        <v>13</v>
      </c>
      <c r="B22" s="61" t="s">
        <v>34</v>
      </c>
      <c r="C22" s="142">
        <v>390000</v>
      </c>
      <c r="D22" s="93">
        <f>F22-C22</f>
        <v>0</v>
      </c>
      <c r="E22" s="66">
        <v>0</v>
      </c>
      <c r="F22" s="23">
        <f>SUM('Részletes cofog kiadás'!G23)</f>
        <v>390000</v>
      </c>
    </row>
    <row r="23" spans="1:9" ht="21.95" customHeight="1" thickBot="1" x14ac:dyDescent="0.25">
      <c r="A23" s="375" t="s">
        <v>83</v>
      </c>
      <c r="B23" s="376"/>
      <c r="C23" s="86">
        <f>C21+C22</f>
        <v>11590000</v>
      </c>
      <c r="D23" s="86">
        <f>D21+D22</f>
        <v>0</v>
      </c>
      <c r="E23" s="87">
        <f t="shared" ref="E23:E33" si="1">F23/C23*100</f>
        <v>100</v>
      </c>
      <c r="F23" s="88">
        <f>SUM(F21:F22)</f>
        <v>11590000</v>
      </c>
    </row>
    <row r="24" spans="1:9" ht="21.95" customHeight="1" x14ac:dyDescent="0.2">
      <c r="A24" s="92" t="s">
        <v>14</v>
      </c>
      <c r="B24" s="134" t="s">
        <v>35</v>
      </c>
      <c r="C24" s="143">
        <v>100000</v>
      </c>
      <c r="D24" s="21">
        <f>F24-C24</f>
        <v>0</v>
      </c>
      <c r="E24" s="163">
        <f t="shared" si="1"/>
        <v>100</v>
      </c>
      <c r="F24" s="141">
        <f>SUM('Részletes cofog kiadás'!G25)</f>
        <v>100000</v>
      </c>
    </row>
    <row r="25" spans="1:9" ht="21.95" customHeight="1" x14ac:dyDescent="0.2">
      <c r="A25" s="9" t="s">
        <v>15</v>
      </c>
      <c r="B25" s="134" t="s">
        <v>36</v>
      </c>
      <c r="C25" s="84">
        <v>100000</v>
      </c>
      <c r="D25" s="21">
        <f t="shared" ref="D25:D32" si="2">F25-C25</f>
        <v>0</v>
      </c>
      <c r="E25" s="89">
        <f t="shared" si="1"/>
        <v>100</v>
      </c>
      <c r="F25" s="22">
        <f>SUM('Részletes cofog kiadás'!G26)</f>
        <v>100000</v>
      </c>
      <c r="G25" s="12"/>
    </row>
    <row r="26" spans="1:9" ht="21.95" customHeight="1" x14ac:dyDescent="0.2">
      <c r="A26" s="63" t="s">
        <v>84</v>
      </c>
      <c r="B26" s="134" t="s">
        <v>85</v>
      </c>
      <c r="C26" s="84">
        <v>270916</v>
      </c>
      <c r="D26" s="21">
        <f t="shared" si="2"/>
        <v>0</v>
      </c>
      <c r="E26" s="89">
        <f t="shared" si="1"/>
        <v>100</v>
      </c>
      <c r="F26" s="22">
        <f>SUM('Részletes cofog kiadás'!G27)</f>
        <v>270916</v>
      </c>
      <c r="G26" s="12"/>
    </row>
    <row r="27" spans="1:9" ht="21.95" customHeight="1" x14ac:dyDescent="0.2">
      <c r="A27" s="36" t="s">
        <v>16</v>
      </c>
      <c r="B27" s="60" t="s">
        <v>86</v>
      </c>
      <c r="C27" s="84">
        <v>40000</v>
      </c>
      <c r="D27" s="21">
        <f t="shared" si="2"/>
        <v>0</v>
      </c>
      <c r="E27" s="89">
        <f t="shared" si="1"/>
        <v>100</v>
      </c>
      <c r="F27" s="22">
        <f>SUM('Részletes cofog kiadás'!G31)</f>
        <v>40000</v>
      </c>
    </row>
    <row r="28" spans="1:9" ht="21.95" customHeight="1" x14ac:dyDescent="0.2">
      <c r="A28" s="9" t="s">
        <v>17</v>
      </c>
      <c r="B28" s="60" t="s">
        <v>37</v>
      </c>
      <c r="C28" s="84">
        <v>1860000</v>
      </c>
      <c r="D28" s="21">
        <f t="shared" si="2"/>
        <v>0</v>
      </c>
      <c r="E28" s="89">
        <f t="shared" si="1"/>
        <v>100</v>
      </c>
      <c r="F28" s="22">
        <f>'Részletes cofog kiadás'!G34</f>
        <v>1860000</v>
      </c>
      <c r="G28" s="80"/>
      <c r="H28" s="80"/>
    </row>
    <row r="29" spans="1:9" ht="21.95" customHeight="1" x14ac:dyDescent="0.2">
      <c r="A29" s="9" t="s">
        <v>18</v>
      </c>
      <c r="B29" s="134" t="s">
        <v>38</v>
      </c>
      <c r="C29" s="84">
        <v>560000</v>
      </c>
      <c r="D29" s="21">
        <f t="shared" si="2"/>
        <v>0</v>
      </c>
      <c r="E29" s="89">
        <f t="shared" si="1"/>
        <v>100</v>
      </c>
      <c r="F29" s="22">
        <f>SUM('Részletes cofog kiadás'!G39)</f>
        <v>560000</v>
      </c>
      <c r="G29" s="80"/>
    </row>
    <row r="30" spans="1:9" ht="21.95" customHeight="1" x14ac:dyDescent="0.2">
      <c r="A30" s="19" t="s">
        <v>19</v>
      </c>
      <c r="B30" s="60" t="s">
        <v>39</v>
      </c>
      <c r="C30" s="84">
        <v>1840000</v>
      </c>
      <c r="D30" s="21">
        <f t="shared" si="2"/>
        <v>0</v>
      </c>
      <c r="E30" s="89">
        <f t="shared" si="1"/>
        <v>100</v>
      </c>
      <c r="F30" s="22">
        <f>SUM('Részletes cofog kiadás'!G41)</f>
        <v>1840000</v>
      </c>
      <c r="H30" s="12"/>
      <c r="I30" s="90"/>
    </row>
    <row r="31" spans="1:9" ht="21.95" customHeight="1" x14ac:dyDescent="0.2">
      <c r="A31" s="9" t="s">
        <v>20</v>
      </c>
      <c r="B31" s="60" t="s">
        <v>40</v>
      </c>
      <c r="C31" s="84">
        <v>175000</v>
      </c>
      <c r="D31" s="21">
        <f t="shared" si="2"/>
        <v>0</v>
      </c>
      <c r="E31" s="89">
        <f t="shared" si="1"/>
        <v>100</v>
      </c>
      <c r="F31" s="22">
        <f>SUM('Részletes cofog kiadás'!G44)</f>
        <v>175000</v>
      </c>
      <c r="H31" s="12"/>
      <c r="I31" s="12"/>
    </row>
    <row r="32" spans="1:9" ht="21.95" customHeight="1" thickBot="1" x14ac:dyDescent="0.25">
      <c r="A32" s="10" t="s">
        <v>21</v>
      </c>
      <c r="B32" s="61" t="s">
        <v>71</v>
      </c>
      <c r="C32" s="144">
        <v>5000</v>
      </c>
      <c r="D32" s="21">
        <f t="shared" si="2"/>
        <v>0</v>
      </c>
      <c r="E32" s="66">
        <f t="shared" si="1"/>
        <v>100</v>
      </c>
      <c r="F32" s="23">
        <f>SUM('Részletes cofog kiadás'!G46)</f>
        <v>5000</v>
      </c>
    </row>
    <row r="33" spans="1:8" ht="21.95" customHeight="1" thickBot="1" x14ac:dyDescent="0.25">
      <c r="A33" s="375" t="s">
        <v>45</v>
      </c>
      <c r="B33" s="376"/>
      <c r="C33" s="91">
        <f>SUM(C24:C32)</f>
        <v>4950916</v>
      </c>
      <c r="D33" s="91">
        <f>SUM(D24:D32)</f>
        <v>0</v>
      </c>
      <c r="E33" s="87">
        <f t="shared" si="1"/>
        <v>100</v>
      </c>
      <c r="F33" s="88">
        <f>SUM(F24:F32)</f>
        <v>4950916</v>
      </c>
    </row>
    <row r="34" spans="1:8" ht="21.95" customHeight="1" thickBot="1" x14ac:dyDescent="0.25">
      <c r="A34" s="35" t="s">
        <v>89</v>
      </c>
      <c r="B34" s="59" t="s">
        <v>90</v>
      </c>
      <c r="C34" s="145">
        <v>0</v>
      </c>
      <c r="D34" s="93">
        <f>F34-C34</f>
        <v>0</v>
      </c>
      <c r="E34" s="66"/>
      <c r="F34" s="62">
        <f>'Részletes cofog kiadás'!G48</f>
        <v>0</v>
      </c>
      <c r="H34" s="80"/>
    </row>
    <row r="35" spans="1:8" ht="21.95" customHeight="1" thickBot="1" x14ac:dyDescent="0.25">
      <c r="A35" s="375" t="s">
        <v>104</v>
      </c>
      <c r="B35" s="376"/>
      <c r="C35" s="91">
        <f t="shared" ref="C35" si="3">SUM(C34)</f>
        <v>0</v>
      </c>
      <c r="D35" s="91">
        <f>SUM(D34)</f>
        <v>0</v>
      </c>
      <c r="E35" s="87"/>
      <c r="F35" s="88">
        <f>SUM(F34)</f>
        <v>0</v>
      </c>
      <c r="H35" s="80"/>
    </row>
    <row r="36" spans="1:8" ht="21.95" customHeight="1" x14ac:dyDescent="0.2">
      <c r="A36" s="94" t="s">
        <v>116</v>
      </c>
      <c r="B36" s="176" t="s">
        <v>121</v>
      </c>
      <c r="C36" s="177">
        <v>0</v>
      </c>
      <c r="D36" s="95">
        <f>F36-C36</f>
        <v>0</v>
      </c>
      <c r="E36" s="96">
        <v>0</v>
      </c>
      <c r="F36" s="141">
        <f>SUM('Részletes cofog kiadás'!G50)</f>
        <v>0</v>
      </c>
      <c r="H36" s="80"/>
    </row>
    <row r="37" spans="1:8" ht="21.95" customHeight="1" thickBot="1" x14ac:dyDescent="0.25">
      <c r="A37" s="151" t="s">
        <v>119</v>
      </c>
      <c r="B37" s="178" t="s">
        <v>122</v>
      </c>
      <c r="C37" s="179">
        <v>0</v>
      </c>
      <c r="D37" s="93">
        <f>F37-C37</f>
        <v>0</v>
      </c>
      <c r="E37" s="180">
        <v>0</v>
      </c>
      <c r="F37" s="181">
        <f>SUM('Részletes cofog kiadás'!G52)</f>
        <v>0</v>
      </c>
      <c r="H37" s="80"/>
    </row>
    <row r="38" spans="1:8" ht="21.95" customHeight="1" thickBot="1" x14ac:dyDescent="0.25">
      <c r="A38" s="390" t="s">
        <v>120</v>
      </c>
      <c r="B38" s="391"/>
      <c r="C38" s="171">
        <f t="shared" ref="C38" si="4">SUM(C36:C37)</f>
        <v>0</v>
      </c>
      <c r="D38" s="171">
        <f>SUM(D36:D37)</f>
        <v>0</v>
      </c>
      <c r="E38" s="172">
        <v>0</v>
      </c>
      <c r="F38" s="173">
        <f>SUM(F36:F37)</f>
        <v>0</v>
      </c>
      <c r="H38" s="80"/>
    </row>
    <row r="39" spans="1:8" ht="21.95" customHeight="1" thickBot="1" x14ac:dyDescent="0.25">
      <c r="A39" s="377" t="s">
        <v>48</v>
      </c>
      <c r="B39" s="378"/>
      <c r="C39" s="37">
        <f>C20+C23+C33+C35+C38</f>
        <v>100056916</v>
      </c>
      <c r="D39" s="37">
        <f>D20+D23+D33+D34</f>
        <v>0</v>
      </c>
      <c r="E39" s="67">
        <f>F39/C39*100</f>
        <v>100</v>
      </c>
      <c r="F39" s="37">
        <f>SUM(F20,F23,F33,F35,F38)</f>
        <v>100056916</v>
      </c>
      <c r="H39" s="13"/>
    </row>
    <row r="40" spans="1:8" ht="21.95" customHeight="1" thickBot="1" x14ac:dyDescent="0.25">
      <c r="A40" s="384" t="s">
        <v>131</v>
      </c>
      <c r="B40" s="385"/>
      <c r="C40" s="385"/>
      <c r="D40" s="385"/>
      <c r="E40" s="385"/>
      <c r="F40" s="386"/>
      <c r="G40" s="265"/>
    </row>
    <row r="41" spans="1:8" ht="21.95" customHeight="1" x14ac:dyDescent="0.2">
      <c r="A41" s="380" t="s">
        <v>0</v>
      </c>
      <c r="B41" s="382" t="s">
        <v>47</v>
      </c>
      <c r="C41" s="387">
        <v>2023</v>
      </c>
      <c r="D41" s="388"/>
      <c r="E41" s="388"/>
      <c r="F41" s="389"/>
    </row>
    <row r="42" spans="1:8" ht="13.5" thickBot="1" x14ac:dyDescent="0.25">
      <c r="A42" s="381"/>
      <c r="B42" s="383"/>
      <c r="C42" s="138" t="s">
        <v>69</v>
      </c>
      <c r="D42" s="135" t="s">
        <v>105</v>
      </c>
      <c r="E42" s="135" t="s">
        <v>68</v>
      </c>
      <c r="F42" s="136" t="s">
        <v>142</v>
      </c>
    </row>
    <row r="43" spans="1:8" ht="21" x14ac:dyDescent="0.2">
      <c r="A43" s="94" t="s">
        <v>11</v>
      </c>
      <c r="B43" s="241" t="s">
        <v>32</v>
      </c>
      <c r="C43" s="243">
        <v>1117670</v>
      </c>
      <c r="D43" s="95">
        <f>SUM(F43-C43)</f>
        <v>0</v>
      </c>
      <c r="E43" s="177">
        <v>0</v>
      </c>
      <c r="F43" s="258">
        <f>SUM('Részletes cofog kiadás'!G59)</f>
        <v>1117670</v>
      </c>
      <c r="G43" s="250"/>
    </row>
    <row r="44" spans="1:8" ht="15.75" customHeight="1" thickBot="1" x14ac:dyDescent="0.25">
      <c r="A44" s="233" t="s">
        <v>10</v>
      </c>
      <c r="B44" s="242" t="s">
        <v>134</v>
      </c>
      <c r="C44" s="144">
        <v>1433800</v>
      </c>
      <c r="D44" s="252">
        <f>SUM(F44-C44)</f>
        <v>0</v>
      </c>
      <c r="E44" s="252">
        <v>0</v>
      </c>
      <c r="F44" s="259">
        <f>SUM('Részletes cofog kiadás'!G60)</f>
        <v>1433800</v>
      </c>
      <c r="G44" s="250"/>
    </row>
    <row r="45" spans="1:8" ht="15.75" customHeight="1" thickBot="1" x14ac:dyDescent="0.25">
      <c r="A45" s="379" t="s">
        <v>43</v>
      </c>
      <c r="B45" s="376"/>
      <c r="C45" s="86">
        <f>SUM(C43:C44)</f>
        <v>2551470</v>
      </c>
      <c r="D45" s="91">
        <f>SUM(F45-C45)</f>
        <v>0</v>
      </c>
      <c r="E45" s="253">
        <v>0</v>
      </c>
      <c r="F45" s="260">
        <f>SUM(F43:F44)</f>
        <v>2551470</v>
      </c>
      <c r="G45" s="251"/>
    </row>
    <row r="46" spans="1:8" ht="15.75" customHeight="1" thickBot="1" x14ac:dyDescent="0.25">
      <c r="A46" s="19" t="s">
        <v>12</v>
      </c>
      <c r="B46" s="59" t="s">
        <v>33</v>
      </c>
      <c r="C46" s="247">
        <v>281949</v>
      </c>
      <c r="D46" s="248">
        <f>SUM(F46-C46)</f>
        <v>0</v>
      </c>
      <c r="E46" s="254">
        <v>0</v>
      </c>
      <c r="F46" s="261">
        <f>SUM('Részletes cofog kiadás'!G62)</f>
        <v>281949</v>
      </c>
      <c r="G46" s="250"/>
    </row>
    <row r="47" spans="1:8" ht="15" customHeight="1" thickBot="1" x14ac:dyDescent="0.25">
      <c r="A47" s="375" t="s">
        <v>83</v>
      </c>
      <c r="B47" s="376"/>
      <c r="C47" s="86">
        <f>SUM(C46)</f>
        <v>281949</v>
      </c>
      <c r="D47" s="91">
        <f t="shared" ref="D47:D53" si="5">SUM(F47-C47)</f>
        <v>0</v>
      </c>
      <c r="E47" s="253">
        <v>0</v>
      </c>
      <c r="F47" s="260">
        <f>SUM(F46)</f>
        <v>281949</v>
      </c>
      <c r="G47" s="251"/>
    </row>
    <row r="48" spans="1:8" ht="15" customHeight="1" x14ac:dyDescent="0.2">
      <c r="A48" s="9" t="s">
        <v>15</v>
      </c>
      <c r="B48" s="134" t="s">
        <v>36</v>
      </c>
      <c r="C48" s="249">
        <v>0</v>
      </c>
      <c r="D48" s="95">
        <f t="shared" si="5"/>
        <v>0</v>
      </c>
      <c r="E48" s="255">
        <v>0</v>
      </c>
      <c r="F48" s="262">
        <v>0</v>
      </c>
      <c r="G48" s="250"/>
    </row>
    <row r="49" spans="1:7" ht="23.25" customHeight="1" thickBot="1" x14ac:dyDescent="0.25">
      <c r="A49" s="9" t="s">
        <v>20</v>
      </c>
      <c r="B49" s="60" t="s">
        <v>40</v>
      </c>
      <c r="C49" s="245">
        <v>0</v>
      </c>
      <c r="D49" s="248">
        <f t="shared" si="5"/>
        <v>0</v>
      </c>
      <c r="E49" s="252">
        <v>0</v>
      </c>
      <c r="F49" s="259">
        <v>0</v>
      </c>
      <c r="G49" s="250"/>
    </row>
    <row r="50" spans="1:7" ht="14.25" customHeight="1" thickBot="1" x14ac:dyDescent="0.25">
      <c r="A50" s="375" t="s">
        <v>45</v>
      </c>
      <c r="B50" s="376"/>
      <c r="C50" s="86">
        <v>0</v>
      </c>
      <c r="D50" s="91">
        <f t="shared" si="5"/>
        <v>0</v>
      </c>
      <c r="E50" s="253">
        <v>0</v>
      </c>
      <c r="F50" s="260">
        <v>0</v>
      </c>
      <c r="G50" s="251"/>
    </row>
    <row r="51" spans="1:7" ht="22.5" customHeight="1" thickBot="1" x14ac:dyDescent="0.25">
      <c r="A51" s="63" t="s">
        <v>132</v>
      </c>
      <c r="B51" s="134" t="s">
        <v>133</v>
      </c>
      <c r="C51" s="246">
        <v>176699</v>
      </c>
      <c r="D51" s="248">
        <f t="shared" si="5"/>
        <v>0</v>
      </c>
      <c r="E51" s="256">
        <v>0</v>
      </c>
      <c r="F51" s="263">
        <f>SUM('Részletes cofog kiadás'!G67)</f>
        <v>176699</v>
      </c>
      <c r="G51" s="250"/>
    </row>
    <row r="52" spans="1:7" ht="15" customHeight="1" thickBot="1" x14ac:dyDescent="0.25">
      <c r="A52" s="375" t="s">
        <v>45</v>
      </c>
      <c r="B52" s="376"/>
      <c r="C52" s="86">
        <f>SUM(C48:C51)</f>
        <v>176699</v>
      </c>
      <c r="D52" s="91">
        <f t="shared" si="5"/>
        <v>0</v>
      </c>
      <c r="E52" s="253">
        <v>0</v>
      </c>
      <c r="F52" s="260">
        <f>SUM(F51)</f>
        <v>176699</v>
      </c>
      <c r="G52" s="251"/>
    </row>
    <row r="53" spans="1:7" ht="15" customHeight="1" thickBot="1" x14ac:dyDescent="0.25">
      <c r="A53" s="377" t="s">
        <v>48</v>
      </c>
      <c r="B53" s="378"/>
      <c r="C53" s="244">
        <f>SUM(C52,C47,C45)</f>
        <v>3010118</v>
      </c>
      <c r="D53" s="244">
        <f t="shared" si="5"/>
        <v>0</v>
      </c>
      <c r="E53" s="257">
        <v>0</v>
      </c>
      <c r="F53" s="264">
        <f>SUM(F45+F47+F50+F52)</f>
        <v>3010118</v>
      </c>
      <c r="G53" s="251"/>
    </row>
    <row r="54" spans="1:7" ht="13.5" thickBot="1" x14ac:dyDescent="0.25">
      <c r="A54" s="31"/>
      <c r="C54" s="146"/>
      <c r="D54" s="32"/>
      <c r="E54" s="32"/>
      <c r="F54" s="33"/>
    </row>
    <row r="55" spans="1:7" ht="13.5" thickBot="1" x14ac:dyDescent="0.25">
      <c r="A55" s="28" t="s">
        <v>60</v>
      </c>
      <c r="B55" s="29"/>
      <c r="C55" s="147">
        <f>C39+C53</f>
        <v>103067034</v>
      </c>
      <c r="D55" s="30">
        <f>F55-C55</f>
        <v>0</v>
      </c>
      <c r="E55" s="188">
        <f>F55/C55*100</f>
        <v>100</v>
      </c>
      <c r="F55" s="30">
        <f>SUM(F39+F53)</f>
        <v>103067034</v>
      </c>
    </row>
  </sheetData>
  <autoFilter ref="A1:A55"/>
  <mergeCells count="23">
    <mergeCell ref="C7:F7"/>
    <mergeCell ref="D1:F1"/>
    <mergeCell ref="A2:F2"/>
    <mergeCell ref="A3:F3"/>
    <mergeCell ref="A5:F5"/>
    <mergeCell ref="B7:B8"/>
    <mergeCell ref="A6:F6"/>
    <mergeCell ref="A7:A8"/>
    <mergeCell ref="A20:B20"/>
    <mergeCell ref="A23:B23"/>
    <mergeCell ref="A33:B33"/>
    <mergeCell ref="A38:B38"/>
    <mergeCell ref="A35:B35"/>
    <mergeCell ref="A41:A42"/>
    <mergeCell ref="B41:B42"/>
    <mergeCell ref="A40:F40"/>
    <mergeCell ref="A39:B39"/>
    <mergeCell ref="C41:F41"/>
    <mergeCell ref="A52:B52"/>
    <mergeCell ref="A53:B53"/>
    <mergeCell ref="A45:B45"/>
    <mergeCell ref="A47:B47"/>
    <mergeCell ref="A50:B50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>
    <oddHeader>&amp;LPiliscsévi Közös Önkormányzati Hivatal&amp;RII/3.a) számú melléklet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opLeftCell="A25" workbookViewId="0">
      <selection activeCell="C8" sqref="C8:F8"/>
    </sheetView>
  </sheetViews>
  <sheetFormatPr defaultRowHeight="12.75" x14ac:dyDescent="0.2"/>
  <cols>
    <col min="2" max="2" width="26.140625" customWidth="1"/>
    <col min="3" max="3" width="11.7109375" customWidth="1"/>
    <col min="4" max="4" width="10.140625" bestFit="1" customWidth="1"/>
    <col min="5" max="5" width="10.7109375" bestFit="1" customWidth="1"/>
    <col min="6" max="6" width="9.85546875" customWidth="1"/>
    <col min="7" max="7" width="14" bestFit="1" customWidth="1"/>
    <col min="9" max="9" width="16.42578125" bestFit="1" customWidth="1"/>
    <col min="11" max="11" width="9.140625" customWidth="1"/>
    <col min="14" max="14" width="10.140625" bestFit="1" customWidth="1"/>
  </cols>
  <sheetData>
    <row r="1" spans="1:14" ht="15.75" x14ac:dyDescent="0.25">
      <c r="A1" s="330" t="s">
        <v>130</v>
      </c>
      <c r="B1" s="330"/>
      <c r="C1" s="330"/>
      <c r="D1" s="330"/>
      <c r="E1" s="330"/>
      <c r="F1" s="330"/>
      <c r="G1" s="330"/>
    </row>
    <row r="2" spans="1:14" ht="15.75" x14ac:dyDescent="0.25">
      <c r="A2" s="330" t="s">
        <v>77</v>
      </c>
      <c r="B2" s="330"/>
      <c r="C2" s="330"/>
      <c r="D2" s="330"/>
      <c r="E2" s="330"/>
      <c r="F2" s="330"/>
      <c r="G2" s="330"/>
    </row>
    <row r="3" spans="1:14" x14ac:dyDescent="0.2">
      <c r="G3" s="20" t="s">
        <v>59</v>
      </c>
    </row>
    <row r="4" spans="1:14" x14ac:dyDescent="0.2">
      <c r="A4" s="392" t="s">
        <v>49</v>
      </c>
      <c r="B4" s="392"/>
      <c r="C4" s="392"/>
      <c r="D4" s="392"/>
      <c r="E4" s="392"/>
      <c r="F4" s="392"/>
      <c r="G4" s="392"/>
    </row>
    <row r="5" spans="1:14" x14ac:dyDescent="0.2">
      <c r="A5" s="394" t="s">
        <v>78</v>
      </c>
      <c r="B5" s="395"/>
      <c r="C5" s="396"/>
      <c r="D5" s="396"/>
      <c r="E5" s="396"/>
      <c r="F5" s="396"/>
      <c r="G5" s="397"/>
    </row>
    <row r="6" spans="1:14" x14ac:dyDescent="0.2">
      <c r="A6" s="398" t="s">
        <v>0</v>
      </c>
      <c r="B6" s="393" t="s">
        <v>47</v>
      </c>
      <c r="C6" s="433">
        <v>2023</v>
      </c>
      <c r="D6" s="434"/>
      <c r="E6" s="434"/>
      <c r="F6" s="435"/>
      <c r="G6" s="137">
        <v>2023</v>
      </c>
    </row>
    <row r="7" spans="1:14" ht="13.5" thickBot="1" x14ac:dyDescent="0.25">
      <c r="A7" s="381"/>
      <c r="B7" s="383"/>
      <c r="C7" s="416"/>
      <c r="D7" s="417"/>
      <c r="E7" s="417"/>
      <c r="F7" s="418"/>
      <c r="G7" s="136" t="s">
        <v>142</v>
      </c>
      <c r="L7" s="32"/>
      <c r="M7" s="32"/>
      <c r="N7" s="32"/>
    </row>
    <row r="8" spans="1:14" ht="21" x14ac:dyDescent="0.2">
      <c r="A8" s="19" t="s">
        <v>4</v>
      </c>
      <c r="B8" s="59" t="s">
        <v>25</v>
      </c>
      <c r="C8" s="399"/>
      <c r="D8" s="400"/>
      <c r="E8" s="400"/>
      <c r="F8" s="419"/>
      <c r="G8" s="22">
        <f>SUM(G9:G10)</f>
        <v>75700000</v>
      </c>
      <c r="I8" s="201"/>
      <c r="L8" s="32"/>
      <c r="M8" s="32"/>
      <c r="N8" s="32"/>
    </row>
    <row r="9" spans="1:14" ht="21" x14ac:dyDescent="0.2">
      <c r="A9" s="19"/>
      <c r="B9" s="59"/>
      <c r="C9" s="203" t="s">
        <v>140</v>
      </c>
      <c r="D9" s="165"/>
      <c r="E9" s="165"/>
      <c r="F9" s="202"/>
      <c r="G9" s="22">
        <v>33550000</v>
      </c>
      <c r="I9" s="201"/>
      <c r="L9" s="32"/>
      <c r="M9" s="32"/>
      <c r="N9" s="32"/>
    </row>
    <row r="10" spans="1:14" ht="21" x14ac:dyDescent="0.2">
      <c r="A10" s="19"/>
      <c r="B10" s="59" t="s">
        <v>25</v>
      </c>
      <c r="C10" s="203" t="s">
        <v>141</v>
      </c>
      <c r="D10" s="165"/>
      <c r="E10" s="165"/>
      <c r="F10" s="202"/>
      <c r="G10" s="22">
        <v>42150000</v>
      </c>
      <c r="I10" s="201"/>
      <c r="L10" s="32"/>
      <c r="M10" s="32"/>
      <c r="N10" s="32"/>
    </row>
    <row r="11" spans="1:14" ht="18" customHeight="1" x14ac:dyDescent="0.2">
      <c r="A11" s="63" t="s">
        <v>87</v>
      </c>
      <c r="B11" s="60" t="s">
        <v>88</v>
      </c>
      <c r="C11" s="399"/>
      <c r="D11" s="400"/>
      <c r="E11" s="400"/>
      <c r="F11" s="419"/>
      <c r="G11" s="22"/>
      <c r="I11" s="77"/>
      <c r="L11" s="32"/>
      <c r="M11" s="32"/>
      <c r="N11" s="32"/>
    </row>
    <row r="12" spans="1:14" ht="31.5" x14ac:dyDescent="0.2">
      <c r="A12" s="63" t="s">
        <v>6</v>
      </c>
      <c r="B12" s="60" t="s">
        <v>27</v>
      </c>
      <c r="C12" s="399"/>
      <c r="D12" s="400"/>
      <c r="E12" s="419"/>
      <c r="F12" s="89"/>
      <c r="G12" s="22">
        <v>500000</v>
      </c>
      <c r="I12" s="55"/>
      <c r="L12" s="32"/>
      <c r="M12" s="32"/>
      <c r="N12" s="32"/>
    </row>
    <row r="13" spans="1:14" x14ac:dyDescent="0.2">
      <c r="A13" s="63" t="s">
        <v>7</v>
      </c>
      <c r="B13" s="60" t="s">
        <v>28</v>
      </c>
      <c r="C13" s="399"/>
      <c r="D13" s="400"/>
      <c r="E13" s="419"/>
      <c r="F13" s="89"/>
      <c r="G13" s="22">
        <v>1280000</v>
      </c>
      <c r="I13" s="55"/>
      <c r="L13" s="32"/>
      <c r="M13" s="32"/>
      <c r="N13" s="32"/>
    </row>
    <row r="14" spans="1:14" x14ac:dyDescent="0.2">
      <c r="A14" s="63" t="s">
        <v>79</v>
      </c>
      <c r="B14" s="60" t="s">
        <v>80</v>
      </c>
      <c r="C14" s="399"/>
      <c r="D14" s="400"/>
      <c r="E14" s="419"/>
      <c r="F14" s="89"/>
      <c r="G14" s="22">
        <v>2600000</v>
      </c>
      <c r="H14" s="90"/>
      <c r="I14" s="77"/>
      <c r="L14" s="32"/>
      <c r="M14" s="32"/>
      <c r="N14" s="32"/>
    </row>
    <row r="15" spans="1:14" x14ac:dyDescent="0.2">
      <c r="A15" s="63" t="s">
        <v>8</v>
      </c>
      <c r="B15" s="60" t="s">
        <v>29</v>
      </c>
      <c r="C15" s="399"/>
      <c r="D15" s="400"/>
      <c r="E15" s="419"/>
      <c r="F15" s="89"/>
      <c r="G15" s="22">
        <v>200000</v>
      </c>
      <c r="L15" s="32"/>
      <c r="M15" s="32"/>
      <c r="N15" s="32"/>
    </row>
    <row r="16" spans="1:14" x14ac:dyDescent="0.2">
      <c r="A16" s="9" t="s">
        <v>9</v>
      </c>
      <c r="B16" s="60" t="s">
        <v>30</v>
      </c>
      <c r="C16" s="399"/>
      <c r="D16" s="400"/>
      <c r="E16" s="419"/>
      <c r="F16" s="89"/>
      <c r="G16" s="22"/>
      <c r="I16" s="77"/>
      <c r="L16" s="32"/>
      <c r="M16" s="32"/>
      <c r="N16" s="32"/>
    </row>
    <row r="17" spans="1:14" ht="15" x14ac:dyDescent="0.25">
      <c r="A17" s="63" t="s">
        <v>81</v>
      </c>
      <c r="B17" s="82" t="s">
        <v>82</v>
      </c>
      <c r="C17" s="399"/>
      <c r="D17" s="400"/>
      <c r="E17" s="419"/>
      <c r="F17" s="89"/>
      <c r="G17" s="22"/>
      <c r="L17" s="266"/>
      <c r="M17" s="32"/>
      <c r="N17" s="32"/>
    </row>
    <row r="18" spans="1:14" ht="21" x14ac:dyDescent="0.2">
      <c r="A18" s="9" t="s">
        <v>10</v>
      </c>
      <c r="B18" s="60" t="s">
        <v>31</v>
      </c>
      <c r="C18" s="399"/>
      <c r="D18" s="400"/>
      <c r="E18" s="419"/>
      <c r="F18" s="89"/>
      <c r="G18" s="22">
        <v>3236000</v>
      </c>
      <c r="I18" s="77"/>
      <c r="N18" s="32"/>
    </row>
    <row r="19" spans="1:14" ht="42" x14ac:dyDescent="0.25">
      <c r="A19" s="38" t="s">
        <v>11</v>
      </c>
      <c r="B19" s="85" t="s">
        <v>32</v>
      </c>
      <c r="C19" s="399"/>
      <c r="D19" s="400"/>
      <c r="E19" s="419"/>
      <c r="F19" s="97"/>
      <c r="G19" s="23"/>
      <c r="I19" s="90"/>
      <c r="J19" s="164"/>
      <c r="N19" s="266"/>
    </row>
    <row r="20" spans="1:14" ht="13.5" thickBot="1" x14ac:dyDescent="0.25">
      <c r="A20" s="7" t="s">
        <v>57</v>
      </c>
      <c r="B20" s="74" t="s">
        <v>58</v>
      </c>
      <c r="C20" s="420"/>
      <c r="D20" s="421"/>
      <c r="E20" s="422"/>
      <c r="F20" s="97"/>
      <c r="G20" s="23"/>
      <c r="L20" s="32"/>
      <c r="M20" s="32"/>
      <c r="N20" s="32"/>
    </row>
    <row r="21" spans="1:14" ht="13.5" thickBot="1" x14ac:dyDescent="0.25">
      <c r="A21" s="379" t="s">
        <v>43</v>
      </c>
      <c r="B21" s="376"/>
      <c r="C21" s="86">
        <f>SUM(C8:C20)</f>
        <v>0</v>
      </c>
      <c r="D21" s="86">
        <f>SUM(D8:D20)</f>
        <v>0</v>
      </c>
      <c r="E21" s="86">
        <f>SUM(E8:E20)</f>
        <v>0</v>
      </c>
      <c r="F21" s="87"/>
      <c r="G21" s="88">
        <f>SUM(G8+G12+G13+G14+G18+G15)</f>
        <v>83516000</v>
      </c>
    </row>
    <row r="22" spans="1:14" x14ac:dyDescent="0.2">
      <c r="A22" s="19" t="s">
        <v>12</v>
      </c>
      <c r="B22" s="59" t="s">
        <v>33</v>
      </c>
      <c r="C22" s="139">
        <f>G21</f>
        <v>83516000</v>
      </c>
      <c r="D22" s="162">
        <v>0.13</v>
      </c>
      <c r="E22" s="140">
        <f>SUM(C22*D22)</f>
        <v>10857080</v>
      </c>
      <c r="F22" s="96"/>
      <c r="G22" s="141">
        <v>11200000</v>
      </c>
    </row>
    <row r="23" spans="1:14" ht="13.5" thickBot="1" x14ac:dyDescent="0.25">
      <c r="A23" s="10" t="s">
        <v>13</v>
      </c>
      <c r="B23" s="61" t="s">
        <v>34</v>
      </c>
      <c r="C23" s="142">
        <f>SUM(G14)</f>
        <v>2600000</v>
      </c>
      <c r="D23" s="208">
        <v>0.15</v>
      </c>
      <c r="E23" s="187">
        <f>SUM(C23*D23)</f>
        <v>390000</v>
      </c>
      <c r="F23" s="66"/>
      <c r="G23" s="23">
        <v>390000</v>
      </c>
      <c r="L23" s="32"/>
      <c r="M23" s="32"/>
      <c r="N23" s="32"/>
    </row>
    <row r="24" spans="1:14" ht="13.5" thickBot="1" x14ac:dyDescent="0.25">
      <c r="A24" s="375" t="s">
        <v>83</v>
      </c>
      <c r="B24" s="376"/>
      <c r="C24" s="86">
        <f>C22+C23</f>
        <v>86116000</v>
      </c>
      <c r="D24" s="86">
        <f>D22+D23</f>
        <v>0.28000000000000003</v>
      </c>
      <c r="E24" s="86">
        <f>E22+E23</f>
        <v>11247080</v>
      </c>
      <c r="F24" s="87"/>
      <c r="G24" s="88">
        <f>SUM(G22:G23)</f>
        <v>11590000</v>
      </c>
      <c r="I24" s="207" t="s">
        <v>129</v>
      </c>
    </row>
    <row r="25" spans="1:14" x14ac:dyDescent="0.2">
      <c r="A25" s="92" t="s">
        <v>14</v>
      </c>
      <c r="B25" s="155" t="s">
        <v>35</v>
      </c>
      <c r="C25" s="399"/>
      <c r="D25" s="400"/>
      <c r="E25" s="204">
        <v>0.27</v>
      </c>
      <c r="F25" s="89"/>
      <c r="G25" s="154">
        <v>100000</v>
      </c>
      <c r="I25" s="32">
        <f t="shared" ref="I25:I26" si="0">SUM(G25*E25)</f>
        <v>27000</v>
      </c>
    </row>
    <row r="26" spans="1:14" x14ac:dyDescent="0.2">
      <c r="A26" s="9" t="s">
        <v>15</v>
      </c>
      <c r="B26" s="156" t="s">
        <v>36</v>
      </c>
      <c r="C26" s="399"/>
      <c r="D26" s="400"/>
      <c r="E26" s="204">
        <v>0.27</v>
      </c>
      <c r="F26" s="89"/>
      <c r="G26" s="153">
        <v>100000</v>
      </c>
      <c r="I26" s="32">
        <f t="shared" si="0"/>
        <v>27000</v>
      </c>
    </row>
    <row r="27" spans="1:14" ht="21" x14ac:dyDescent="0.2">
      <c r="A27" s="63" t="s">
        <v>84</v>
      </c>
      <c r="B27" s="156" t="s">
        <v>85</v>
      </c>
      <c r="C27" s="399"/>
      <c r="D27" s="400"/>
      <c r="E27" s="400"/>
      <c r="F27" s="419"/>
      <c r="G27" s="153">
        <f>SUM(G28:G30)</f>
        <v>270916</v>
      </c>
      <c r="I27" s="32"/>
    </row>
    <row r="28" spans="1:14" x14ac:dyDescent="0.2">
      <c r="A28" s="63"/>
      <c r="B28" s="156" t="s">
        <v>109</v>
      </c>
      <c r="C28" s="399">
        <v>5000</v>
      </c>
      <c r="D28" s="400"/>
      <c r="E28" s="204">
        <v>0.05</v>
      </c>
      <c r="F28" s="89">
        <v>12</v>
      </c>
      <c r="G28" s="22">
        <f t="shared" ref="G28:G29" si="1">SUM(C28*F28)</f>
        <v>60000</v>
      </c>
      <c r="I28" s="32">
        <f>SUM(G28*E28)</f>
        <v>3000</v>
      </c>
    </row>
    <row r="29" spans="1:14" x14ac:dyDescent="0.2">
      <c r="A29" s="63"/>
      <c r="B29" s="156" t="s">
        <v>106</v>
      </c>
      <c r="C29" s="399">
        <v>50400</v>
      </c>
      <c r="D29" s="400"/>
      <c r="E29" s="204">
        <v>0.05</v>
      </c>
      <c r="F29" s="89">
        <v>4</v>
      </c>
      <c r="G29" s="22">
        <f t="shared" si="1"/>
        <v>201600</v>
      </c>
      <c r="I29" s="32">
        <f t="shared" ref="I29:I43" si="2">SUM(G29*E29)</f>
        <v>10080</v>
      </c>
    </row>
    <row r="30" spans="1:14" x14ac:dyDescent="0.2">
      <c r="A30" s="63"/>
      <c r="B30" s="156" t="s">
        <v>108</v>
      </c>
      <c r="C30" s="399">
        <v>9316</v>
      </c>
      <c r="D30" s="400"/>
      <c r="E30" s="204">
        <v>0.05</v>
      </c>
      <c r="F30" s="89">
        <v>1</v>
      </c>
      <c r="G30" s="22">
        <f>SUM(C30*F30)</f>
        <v>9316</v>
      </c>
      <c r="I30" s="32">
        <f t="shared" si="2"/>
        <v>465.8</v>
      </c>
    </row>
    <row r="31" spans="1:14" ht="21" x14ac:dyDescent="0.2">
      <c r="A31" s="9" t="s">
        <v>16</v>
      </c>
      <c r="B31" s="157" t="s">
        <v>86</v>
      </c>
      <c r="C31" s="399"/>
      <c r="D31" s="400"/>
      <c r="E31" s="400"/>
      <c r="F31" s="419"/>
      <c r="G31" s="153">
        <f>SUM(G32:G33)</f>
        <v>40000</v>
      </c>
      <c r="I31" s="32"/>
    </row>
    <row r="32" spans="1:14" x14ac:dyDescent="0.2">
      <c r="A32" s="36"/>
      <c r="B32" s="157" t="s">
        <v>107</v>
      </c>
      <c r="C32" s="399">
        <v>3000</v>
      </c>
      <c r="D32" s="400"/>
      <c r="E32" s="204">
        <v>0.27</v>
      </c>
      <c r="F32" s="89">
        <v>12</v>
      </c>
      <c r="G32" s="22">
        <f>SUM(C32*F32)</f>
        <v>36000</v>
      </c>
      <c r="I32" s="32">
        <f t="shared" si="2"/>
        <v>9720</v>
      </c>
    </row>
    <row r="33" spans="1:9" x14ac:dyDescent="0.2">
      <c r="A33" s="36"/>
      <c r="B33" s="157" t="s">
        <v>108</v>
      </c>
      <c r="C33" s="203"/>
      <c r="D33" s="165"/>
      <c r="E33" s="205">
        <v>0.27</v>
      </c>
      <c r="F33" s="202"/>
      <c r="G33" s="22">
        <v>4000</v>
      </c>
      <c r="I33" s="32">
        <f t="shared" si="2"/>
        <v>1080</v>
      </c>
    </row>
    <row r="34" spans="1:9" ht="21" x14ac:dyDescent="0.2">
      <c r="A34" s="9" t="s">
        <v>17</v>
      </c>
      <c r="B34" s="157" t="s">
        <v>37</v>
      </c>
      <c r="C34" s="399"/>
      <c r="D34" s="400"/>
      <c r="E34" s="400"/>
      <c r="F34" s="419"/>
      <c r="G34" s="153">
        <f>SUM(G35:G38)</f>
        <v>1860000</v>
      </c>
      <c r="I34" s="32">
        <f t="shared" si="2"/>
        <v>0</v>
      </c>
    </row>
    <row r="35" spans="1:9" x14ac:dyDescent="0.2">
      <c r="A35" s="9"/>
      <c r="B35" s="156" t="s">
        <v>110</v>
      </c>
      <c r="C35" s="399">
        <v>200000</v>
      </c>
      <c r="D35" s="400"/>
      <c r="E35" s="206" t="s">
        <v>127</v>
      </c>
      <c r="F35" s="89">
        <v>2</v>
      </c>
      <c r="G35" s="22">
        <f>SUM(C35*F35)</f>
        <v>400000</v>
      </c>
      <c r="I35" s="32"/>
    </row>
    <row r="36" spans="1:9" x14ac:dyDescent="0.2">
      <c r="A36" s="9"/>
      <c r="B36" s="156" t="s">
        <v>126</v>
      </c>
      <c r="C36" s="399"/>
      <c r="D36" s="400"/>
      <c r="E36" s="206" t="s">
        <v>127</v>
      </c>
      <c r="F36" s="89"/>
      <c r="G36" s="22">
        <v>1000000</v>
      </c>
      <c r="I36" s="32"/>
    </row>
    <row r="37" spans="1:9" x14ac:dyDescent="0.2">
      <c r="A37" s="9"/>
      <c r="B37" s="156" t="s">
        <v>128</v>
      </c>
      <c r="C37" s="399">
        <v>90000</v>
      </c>
      <c r="D37" s="400"/>
      <c r="E37" s="206">
        <v>0.27</v>
      </c>
      <c r="F37" s="89">
        <v>4</v>
      </c>
      <c r="G37" s="22">
        <f>SUM(C37*F37)</f>
        <v>360000</v>
      </c>
      <c r="I37" s="32">
        <f t="shared" si="2"/>
        <v>97200</v>
      </c>
    </row>
    <row r="38" spans="1:9" x14ac:dyDescent="0.2">
      <c r="A38" s="9"/>
      <c r="B38" s="156" t="s">
        <v>111</v>
      </c>
      <c r="C38" s="399">
        <v>100000</v>
      </c>
      <c r="D38" s="400"/>
      <c r="E38" s="206" t="s">
        <v>127</v>
      </c>
      <c r="F38" s="89">
        <v>1</v>
      </c>
      <c r="G38" s="22">
        <v>100000</v>
      </c>
      <c r="I38" s="32"/>
    </row>
    <row r="39" spans="1:9" x14ac:dyDescent="0.2">
      <c r="A39" s="9" t="s">
        <v>18</v>
      </c>
      <c r="B39" s="156" t="s">
        <v>38</v>
      </c>
      <c r="C39" s="399"/>
      <c r="D39" s="400"/>
      <c r="E39" s="400"/>
      <c r="F39" s="419"/>
      <c r="G39" s="153">
        <f>SUM(G40)</f>
        <v>560000</v>
      </c>
      <c r="I39" s="32"/>
    </row>
    <row r="40" spans="1:9" x14ac:dyDescent="0.2">
      <c r="A40" s="19"/>
      <c r="B40" s="156" t="s">
        <v>112</v>
      </c>
      <c r="C40" s="399">
        <v>560000</v>
      </c>
      <c r="D40" s="400"/>
      <c r="E40" s="419"/>
      <c r="F40" s="89">
        <v>1</v>
      </c>
      <c r="G40" s="22">
        <v>560000</v>
      </c>
      <c r="I40" s="32"/>
    </row>
    <row r="41" spans="1:9" x14ac:dyDescent="0.2">
      <c r="A41" s="19" t="s">
        <v>19</v>
      </c>
      <c r="B41" s="157" t="s">
        <v>39</v>
      </c>
      <c r="C41" s="399"/>
      <c r="D41" s="400"/>
      <c r="E41" s="400"/>
      <c r="F41" s="419"/>
      <c r="G41" s="153">
        <f>SUM(G42:G43)</f>
        <v>1840000</v>
      </c>
      <c r="I41" s="32"/>
    </row>
    <row r="42" spans="1:9" x14ac:dyDescent="0.2">
      <c r="A42" s="19"/>
      <c r="B42" s="157" t="s">
        <v>113</v>
      </c>
      <c r="C42" s="399">
        <v>150000</v>
      </c>
      <c r="D42" s="400"/>
      <c r="E42" s="419"/>
      <c r="F42" s="89">
        <v>12</v>
      </c>
      <c r="G42" s="22">
        <f>SUM(C42*F42)</f>
        <v>1800000</v>
      </c>
      <c r="I42" s="32">
        <f t="shared" si="2"/>
        <v>0</v>
      </c>
    </row>
    <row r="43" spans="1:9" x14ac:dyDescent="0.2">
      <c r="A43" s="19"/>
      <c r="B43" s="157" t="s">
        <v>114</v>
      </c>
      <c r="C43" s="399">
        <v>40000</v>
      </c>
      <c r="D43" s="400"/>
      <c r="E43" s="419"/>
      <c r="F43" s="89">
        <v>1</v>
      </c>
      <c r="G43" s="22">
        <f>SUM(C43*F43)</f>
        <v>40000</v>
      </c>
      <c r="I43" s="32">
        <f t="shared" si="2"/>
        <v>0</v>
      </c>
    </row>
    <row r="44" spans="1:9" ht="21" x14ac:dyDescent="0.2">
      <c r="A44" s="9" t="s">
        <v>20</v>
      </c>
      <c r="B44" s="157" t="s">
        <v>40</v>
      </c>
      <c r="C44" s="399">
        <f>SUM(I44)</f>
        <v>175545.8</v>
      </c>
      <c r="D44" s="400"/>
      <c r="E44" s="419"/>
      <c r="F44" s="89">
        <v>1</v>
      </c>
      <c r="G44" s="153">
        <v>175000</v>
      </c>
      <c r="I44" s="32">
        <f>SUM(I25:I43)</f>
        <v>175545.8</v>
      </c>
    </row>
    <row r="45" spans="1:9" ht="21" x14ac:dyDescent="0.2">
      <c r="A45" s="9" t="s">
        <v>21</v>
      </c>
      <c r="B45" s="157" t="s">
        <v>71</v>
      </c>
      <c r="C45" s="399"/>
      <c r="D45" s="400"/>
      <c r="E45" s="400"/>
      <c r="F45" s="419"/>
      <c r="G45" s="22"/>
    </row>
    <row r="46" spans="1:9" ht="13.5" thickBot="1" x14ac:dyDescent="0.25">
      <c r="A46" s="158"/>
      <c r="B46" s="159" t="s">
        <v>115</v>
      </c>
      <c r="C46" s="420">
        <v>5000</v>
      </c>
      <c r="D46" s="421"/>
      <c r="E46" s="422"/>
      <c r="F46" s="160">
        <v>1</v>
      </c>
      <c r="G46" s="161">
        <f>SUM(C46*F46)</f>
        <v>5000</v>
      </c>
    </row>
    <row r="47" spans="1:9" ht="13.5" thickBot="1" x14ac:dyDescent="0.25">
      <c r="A47" s="375" t="s">
        <v>45</v>
      </c>
      <c r="B47" s="376"/>
      <c r="C47" s="401"/>
      <c r="D47" s="402"/>
      <c r="E47" s="402"/>
      <c r="F47" s="403"/>
      <c r="G47" s="88">
        <f>SUM(G25,G26,G27,G31,G34,G39,G41,G44,G46)</f>
        <v>4950916</v>
      </c>
    </row>
    <row r="48" spans="1:9" ht="13.5" thickBot="1" x14ac:dyDescent="0.25">
      <c r="A48" s="35" t="s">
        <v>89</v>
      </c>
      <c r="B48" s="59" t="s">
        <v>90</v>
      </c>
      <c r="C48" s="423"/>
      <c r="D48" s="424"/>
      <c r="E48" s="424"/>
      <c r="F48" s="425"/>
      <c r="G48" s="62">
        <v>0</v>
      </c>
    </row>
    <row r="49" spans="1:7" ht="13.5" thickBot="1" x14ac:dyDescent="0.25">
      <c r="A49" s="375" t="s">
        <v>104</v>
      </c>
      <c r="B49" s="376"/>
      <c r="C49" s="401"/>
      <c r="D49" s="402"/>
      <c r="E49" s="402"/>
      <c r="F49" s="403"/>
      <c r="G49" s="88">
        <f>SUM(G48)</f>
        <v>0</v>
      </c>
    </row>
    <row r="50" spans="1:7" x14ac:dyDescent="0.2">
      <c r="A50" s="63" t="s">
        <v>116</v>
      </c>
      <c r="B50" s="60" t="s">
        <v>117</v>
      </c>
      <c r="C50" s="400"/>
      <c r="D50" s="400"/>
      <c r="E50" s="400"/>
      <c r="F50" s="165"/>
      <c r="G50" s="153">
        <f>SUM(G51)</f>
        <v>0</v>
      </c>
    </row>
    <row r="51" spans="1:7" x14ac:dyDescent="0.2">
      <c r="A51" s="427"/>
      <c r="B51" s="428"/>
      <c r="C51" s="168"/>
      <c r="D51" s="168"/>
      <c r="E51" s="168"/>
      <c r="F51" s="169"/>
      <c r="G51" s="22"/>
    </row>
    <row r="52" spans="1:7" x14ac:dyDescent="0.2">
      <c r="A52" s="152" t="s">
        <v>119</v>
      </c>
      <c r="B52" s="166" t="s">
        <v>118</v>
      </c>
      <c r="C52" s="426"/>
      <c r="D52" s="426"/>
      <c r="E52" s="426"/>
      <c r="F52" s="167"/>
      <c r="G52" s="170"/>
    </row>
    <row r="53" spans="1:7" ht="13.5" thickBot="1" x14ac:dyDescent="0.25">
      <c r="A53" s="375" t="s">
        <v>120</v>
      </c>
      <c r="B53" s="376"/>
      <c r="C53" s="429"/>
      <c r="D53" s="402"/>
      <c r="E53" s="402"/>
      <c r="F53" s="403"/>
      <c r="G53" s="88">
        <f>SUM(G50,G52)</f>
        <v>0</v>
      </c>
    </row>
    <row r="54" spans="1:7" ht="26.25" customHeight="1" thickBot="1" x14ac:dyDescent="0.25">
      <c r="A54" s="377" t="s">
        <v>48</v>
      </c>
      <c r="B54" s="378"/>
      <c r="C54" s="430"/>
      <c r="D54" s="431"/>
      <c r="E54" s="431"/>
      <c r="F54" s="432"/>
      <c r="G54" s="37">
        <f>G21+G24+G47+G49+G53</f>
        <v>100056916</v>
      </c>
    </row>
    <row r="55" spans="1:7" ht="13.5" thickBot="1" x14ac:dyDescent="0.25"/>
    <row r="56" spans="1:7" ht="13.5" customHeight="1" thickBot="1" x14ac:dyDescent="0.25">
      <c r="A56" s="410" t="s">
        <v>131</v>
      </c>
      <c r="B56" s="411"/>
      <c r="C56" s="411"/>
      <c r="D56" s="411"/>
      <c r="E56" s="411"/>
      <c r="F56" s="411"/>
      <c r="G56" s="412"/>
    </row>
    <row r="57" spans="1:7" ht="12.75" customHeight="1" x14ac:dyDescent="0.2">
      <c r="A57" s="380" t="s">
        <v>0</v>
      </c>
      <c r="B57" s="382" t="s">
        <v>47</v>
      </c>
      <c r="C57" s="413"/>
      <c r="D57" s="414"/>
      <c r="E57" s="414"/>
      <c r="F57" s="415"/>
      <c r="G57" s="239">
        <v>2023</v>
      </c>
    </row>
    <row r="58" spans="1:7" ht="13.5" thickBot="1" x14ac:dyDescent="0.25">
      <c r="A58" s="381"/>
      <c r="B58" s="383"/>
      <c r="C58" s="416"/>
      <c r="D58" s="417"/>
      <c r="E58" s="417"/>
      <c r="F58" s="418"/>
      <c r="G58" s="136" t="s">
        <v>142</v>
      </c>
    </row>
    <row r="59" spans="1:7" ht="42" x14ac:dyDescent="0.2">
      <c r="A59" s="94" t="s">
        <v>11</v>
      </c>
      <c r="B59" s="237" t="s">
        <v>32</v>
      </c>
      <c r="C59" s="399"/>
      <c r="D59" s="400"/>
      <c r="E59" s="419"/>
      <c r="F59" s="89"/>
      <c r="G59" s="22">
        <v>1117670</v>
      </c>
    </row>
    <row r="60" spans="1:7" ht="13.5" thickBot="1" x14ac:dyDescent="0.25">
      <c r="A60" s="233" t="s">
        <v>10</v>
      </c>
      <c r="B60" s="238" t="s">
        <v>134</v>
      </c>
      <c r="C60" s="234"/>
      <c r="D60" s="231"/>
      <c r="E60" s="232"/>
      <c r="F60" s="235"/>
      <c r="G60" s="236">
        <v>1433800</v>
      </c>
    </row>
    <row r="61" spans="1:7" ht="13.5" customHeight="1" thickBot="1" x14ac:dyDescent="0.25">
      <c r="A61" s="379" t="s">
        <v>43</v>
      </c>
      <c r="B61" s="376"/>
      <c r="C61" s="86">
        <f>SUM(C59:C59)</f>
        <v>0</v>
      </c>
      <c r="D61" s="91">
        <f>SUM(D59:D59)</f>
        <v>0</v>
      </c>
      <c r="E61" s="229">
        <f>SUM(E59:E59)</f>
        <v>0</v>
      </c>
      <c r="F61" s="87"/>
      <c r="G61" s="88">
        <f>SUM(G59:G60)</f>
        <v>2551470</v>
      </c>
    </row>
    <row r="62" spans="1:7" ht="13.5" thickBot="1" x14ac:dyDescent="0.25">
      <c r="A62" s="19" t="s">
        <v>12</v>
      </c>
      <c r="B62" s="59" t="s">
        <v>33</v>
      </c>
      <c r="C62" s="139">
        <f>G61</f>
        <v>2551470</v>
      </c>
      <c r="D62" s="162">
        <v>0.13</v>
      </c>
      <c r="E62" s="140">
        <f>SUM(C62*D62)</f>
        <v>331691.10000000003</v>
      </c>
      <c r="F62" s="96"/>
      <c r="G62" s="141">
        <v>281949</v>
      </c>
    </row>
    <row r="63" spans="1:7" ht="13.5" customHeight="1" thickBot="1" x14ac:dyDescent="0.25">
      <c r="A63" s="375" t="s">
        <v>83</v>
      </c>
      <c r="B63" s="376"/>
      <c r="C63" s="86">
        <f>SUM(C62)</f>
        <v>2551470</v>
      </c>
      <c r="D63" s="229">
        <f>SUM(D62)</f>
        <v>0.13</v>
      </c>
      <c r="E63" s="229">
        <f>SUM(E62:E62)</f>
        <v>331691.10000000003</v>
      </c>
      <c r="F63" s="87"/>
      <c r="G63" s="88">
        <f>SUM(G62:G62)</f>
        <v>281949</v>
      </c>
    </row>
    <row r="64" spans="1:7" x14ac:dyDescent="0.2">
      <c r="A64" s="9" t="s">
        <v>15</v>
      </c>
      <c r="B64" s="156" t="s">
        <v>36</v>
      </c>
      <c r="C64" s="399"/>
      <c r="D64" s="400"/>
      <c r="E64" s="204">
        <v>0.27</v>
      </c>
      <c r="F64" s="89"/>
      <c r="G64" s="22"/>
    </row>
    <row r="65" spans="1:7" ht="21.75" thickBot="1" x14ac:dyDescent="0.25">
      <c r="A65" s="9" t="s">
        <v>20</v>
      </c>
      <c r="B65" s="157" t="s">
        <v>40</v>
      </c>
      <c r="C65" s="399"/>
      <c r="D65" s="400"/>
      <c r="E65" s="419"/>
      <c r="F65" s="89"/>
      <c r="G65" s="22"/>
    </row>
    <row r="66" spans="1:7" ht="13.5" customHeight="1" thickBot="1" x14ac:dyDescent="0.25">
      <c r="A66" s="375" t="s">
        <v>45</v>
      </c>
      <c r="B66" s="376"/>
      <c r="C66" s="401"/>
      <c r="D66" s="402"/>
      <c r="E66" s="402"/>
      <c r="F66" s="403"/>
      <c r="G66" s="88">
        <f>SUM(G64:G65)</f>
        <v>0</v>
      </c>
    </row>
    <row r="67" spans="1:7" ht="22.5" customHeight="1" thickBot="1" x14ac:dyDescent="0.25">
      <c r="A67" s="63" t="s">
        <v>132</v>
      </c>
      <c r="B67" s="156" t="s">
        <v>133</v>
      </c>
      <c r="C67" s="399"/>
      <c r="D67" s="400"/>
      <c r="E67" s="204"/>
      <c r="F67" s="89"/>
      <c r="G67" s="22">
        <v>176699</v>
      </c>
    </row>
    <row r="68" spans="1:7" ht="13.5" customHeight="1" thickBot="1" x14ac:dyDescent="0.25">
      <c r="A68" s="375" t="s">
        <v>45</v>
      </c>
      <c r="B68" s="376"/>
      <c r="C68" s="401"/>
      <c r="D68" s="402"/>
      <c r="E68" s="402"/>
      <c r="F68" s="403"/>
      <c r="G68" s="88">
        <f>SUM(G67:G67)</f>
        <v>176699</v>
      </c>
    </row>
    <row r="69" spans="1:7" ht="13.5" customHeight="1" thickBot="1" x14ac:dyDescent="0.25">
      <c r="A69" s="377" t="s">
        <v>48</v>
      </c>
      <c r="B69" s="378"/>
      <c r="C69" s="407"/>
      <c r="D69" s="408"/>
      <c r="E69" s="408"/>
      <c r="F69" s="409"/>
      <c r="G69" s="230">
        <f>SUM(G66,G63,G61,G68)</f>
        <v>3010118</v>
      </c>
    </row>
    <row r="70" spans="1:7" ht="13.5" thickBot="1" x14ac:dyDescent="0.25"/>
    <row r="71" spans="1:7" ht="13.5" thickBot="1" x14ac:dyDescent="0.25">
      <c r="A71" s="28" t="s">
        <v>60</v>
      </c>
      <c r="B71" s="29"/>
      <c r="C71" s="404"/>
      <c r="D71" s="405"/>
      <c r="E71" s="405"/>
      <c r="F71" s="406"/>
      <c r="G71" s="30">
        <f>SUM(G54+G69)</f>
        <v>103067034</v>
      </c>
    </row>
  </sheetData>
  <mergeCells count="70">
    <mergeCell ref="C38:D38"/>
    <mergeCell ref="C29:D29"/>
    <mergeCell ref="C30:D30"/>
    <mergeCell ref="C26:D26"/>
    <mergeCell ref="C35:D35"/>
    <mergeCell ref="C36:D36"/>
    <mergeCell ref="C18:E18"/>
    <mergeCell ref="C19:E19"/>
    <mergeCell ref="C37:D37"/>
    <mergeCell ref="C8:F8"/>
    <mergeCell ref="C11:F11"/>
    <mergeCell ref="C25:D25"/>
    <mergeCell ref="C12:E12"/>
    <mergeCell ref="C17:E17"/>
    <mergeCell ref="A1:G1"/>
    <mergeCell ref="A2:G2"/>
    <mergeCell ref="A4:G4"/>
    <mergeCell ref="A5:G5"/>
    <mergeCell ref="A6:A7"/>
    <mergeCell ref="B6:B7"/>
    <mergeCell ref="C6:F7"/>
    <mergeCell ref="A21:B21"/>
    <mergeCell ref="A24:B24"/>
    <mergeCell ref="A47:B47"/>
    <mergeCell ref="A54:B54"/>
    <mergeCell ref="C48:F48"/>
    <mergeCell ref="C27:F27"/>
    <mergeCell ref="C52:E52"/>
    <mergeCell ref="A51:B51"/>
    <mergeCell ref="A53:B53"/>
    <mergeCell ref="C53:F53"/>
    <mergeCell ref="A49:B49"/>
    <mergeCell ref="C49:F49"/>
    <mergeCell ref="C50:E50"/>
    <mergeCell ref="C47:F47"/>
    <mergeCell ref="C54:F54"/>
    <mergeCell ref="C46:E46"/>
    <mergeCell ref="C45:F45"/>
    <mergeCell ref="C42:E42"/>
    <mergeCell ref="C43:E43"/>
    <mergeCell ref="C44:E44"/>
    <mergeCell ref="C13:E13"/>
    <mergeCell ref="C14:E14"/>
    <mergeCell ref="C31:F31"/>
    <mergeCell ref="C41:F41"/>
    <mergeCell ref="C34:F34"/>
    <mergeCell ref="C40:E40"/>
    <mergeCell ref="C39:F39"/>
    <mergeCell ref="C32:D32"/>
    <mergeCell ref="C28:D28"/>
    <mergeCell ref="C20:E20"/>
    <mergeCell ref="C15:E15"/>
    <mergeCell ref="C16:E16"/>
    <mergeCell ref="A61:B61"/>
    <mergeCell ref="A63:B63"/>
    <mergeCell ref="C64:D64"/>
    <mergeCell ref="C65:E65"/>
    <mergeCell ref="A66:B66"/>
    <mergeCell ref="C66:F66"/>
    <mergeCell ref="A56:G56"/>
    <mergeCell ref="A57:A58"/>
    <mergeCell ref="B57:B58"/>
    <mergeCell ref="C57:F58"/>
    <mergeCell ref="C59:E59"/>
    <mergeCell ref="C67:D67"/>
    <mergeCell ref="A68:B68"/>
    <mergeCell ref="C68:F68"/>
    <mergeCell ref="C71:F71"/>
    <mergeCell ref="A69:B69"/>
    <mergeCell ref="C69:F69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Mérleg(Hivatal 2023)</vt:lpstr>
      <vt:lpstr>Bevételek(Hivatal 2023)</vt:lpstr>
      <vt:lpstr>Kiadások(Hivatal 2023)</vt:lpstr>
      <vt:lpstr>Kiadások COFOG szerint</vt:lpstr>
      <vt:lpstr>Részletes cofog kiadás</vt:lpstr>
      <vt:lpstr>'Bevételek(Hivatal 2023)'!Nyomtatási_terület</vt:lpstr>
      <vt:lpstr>'Kiadások COFOG szerint'!Nyomtatási_terület</vt:lpstr>
      <vt:lpstr>'Kiadások(Hivatal 2023)'!Nyomtatási_terület</vt:lpstr>
      <vt:lpstr>'Mérleg(Hivatal 2023)'!Nyomtatási_terület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Balázs Márta</cp:lastModifiedBy>
  <cp:lastPrinted>2023-01-30T11:24:46Z</cp:lastPrinted>
  <dcterms:created xsi:type="dcterms:W3CDTF">2016-01-02T07:48:50Z</dcterms:created>
  <dcterms:modified xsi:type="dcterms:W3CDTF">2023-05-18T13:06:40Z</dcterms:modified>
</cp:coreProperties>
</file>