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2\Beszámoló\"/>
    </mc:Choice>
  </mc:AlternateContent>
  <xr:revisionPtr revIDLastSave="0" documentId="13_ncr:1_{4884999E-27CA-4BE4-97AA-CDBE144EEDB4}" xr6:coauthVersionLast="47" xr6:coauthVersionMax="47" xr10:uidLastSave="{00000000-0000-0000-0000-000000000000}"/>
  <workbookProtection workbookAlgorithmName="SHA-512" workbookHashValue="7XFTAjAXq9xSncJjker68XPc7EHTIJlJAplnIsfudllH9/c5hi6bjyK5+kzpACmATDLiSpAfeRX5sUYME5A3Ew==" workbookSaltValue="zBAwXKVMuAnGxrPWIUeh/g==" workbookSpinCount="100000" lockStructure="1"/>
  <bookViews>
    <workbookView xWindow="-120" yWindow="-120" windowWidth="29040" windowHeight="15840" xr2:uid="{00000000-000D-0000-FFFF-FFFF00000000}"/>
  </bookViews>
  <sheets>
    <sheet name="Mérleg(Óvoda 2022)" sheetId="4" r:id="rId1"/>
    <sheet name="Bevételek(Óvoda 2022)" sheetId="7" r:id="rId2"/>
    <sheet name="Bevételek COFOG" sheetId="2" state="hidden" r:id="rId3"/>
    <sheet name="Kiadások(Óvoda 2022)" sheetId="3" r:id="rId4"/>
    <sheet name="Kiadások COFOG szerint" sheetId="5" state="hidden" r:id="rId5"/>
  </sheets>
  <definedNames>
    <definedName name="_xlnm._FilterDatabase" localSheetId="4" hidden="1">'Kiadások COFOG szerint'!$A$1:$A$95</definedName>
    <definedName name="_xlnm.Print_Area" localSheetId="2">'Bevételek COFOG'!$A$1:$H$30</definedName>
    <definedName name="_xlnm.Print_Area" localSheetId="1">'Bevételek(Óvoda 2022)'!$A$1:$H$20</definedName>
    <definedName name="_xlnm.Print_Area" localSheetId="4">'Kiadások COFOG szerint'!$A$1:$G$95</definedName>
    <definedName name="_xlnm.Print_Area" localSheetId="3">'Kiadások(Óvoda 2022)'!$A$1:$H$46</definedName>
    <definedName name="_xlnm.Print_Area" localSheetId="0">'Mérleg(Óvoda 2022)'!$A$1:$N$28</definedName>
  </definedNames>
  <calcPr calcId="181029"/>
</workbook>
</file>

<file path=xl/calcChain.xml><?xml version="1.0" encoding="utf-8"?>
<calcChain xmlns="http://schemas.openxmlformats.org/spreadsheetml/2006/main">
  <c r="C12" i="7" l="1"/>
  <c r="G37" i="3"/>
  <c r="E37" i="3"/>
  <c r="G34" i="3"/>
  <c r="E34" i="3" s="1"/>
  <c r="E60" i="5"/>
  <c r="E61" i="5"/>
  <c r="G60" i="5"/>
  <c r="E57" i="5"/>
  <c r="D10" i="3"/>
  <c r="F10" i="3"/>
  <c r="G10" i="3"/>
  <c r="C10" i="3"/>
  <c r="D10" i="2"/>
  <c r="C10" i="2"/>
  <c r="E81" i="5"/>
  <c r="D56" i="5"/>
  <c r="C56" i="5"/>
  <c r="E11" i="5"/>
  <c r="D15" i="4"/>
  <c r="C15" i="4"/>
  <c r="D13" i="4"/>
  <c r="D14" i="4"/>
  <c r="C14" i="4"/>
  <c r="C13" i="4"/>
  <c r="D11" i="7"/>
  <c r="C11" i="7"/>
  <c r="D9" i="7"/>
  <c r="C9" i="7"/>
  <c r="D16" i="7"/>
  <c r="D13" i="7"/>
  <c r="C13" i="7"/>
  <c r="D15" i="7"/>
  <c r="D14" i="7"/>
  <c r="C15" i="7"/>
  <c r="C14" i="7"/>
  <c r="D12" i="7"/>
  <c r="G10" i="2"/>
  <c r="E11" i="2"/>
  <c r="C13" i="2"/>
  <c r="D16" i="3"/>
  <c r="G16" i="3"/>
  <c r="C16" i="3"/>
  <c r="D13" i="3"/>
  <c r="G13" i="3"/>
  <c r="E13" i="3" s="1"/>
  <c r="C13" i="3"/>
  <c r="D26" i="3"/>
  <c r="G26" i="3"/>
  <c r="C26" i="3"/>
  <c r="G71" i="5"/>
  <c r="D92" i="5"/>
  <c r="C92" i="5"/>
  <c r="D36" i="3"/>
  <c r="G36" i="3"/>
  <c r="C36" i="3"/>
  <c r="D35" i="3"/>
  <c r="G35" i="3"/>
  <c r="C35" i="3"/>
  <c r="D32" i="3"/>
  <c r="G32" i="3"/>
  <c r="E32" i="3" s="1"/>
  <c r="C32" i="3"/>
  <c r="D31" i="3"/>
  <c r="G31" i="3"/>
  <c r="C31" i="3"/>
  <c r="D30" i="3"/>
  <c r="G30" i="3"/>
  <c r="C30" i="3"/>
  <c r="D29" i="3"/>
  <c r="G29" i="3"/>
  <c r="C29" i="3"/>
  <c r="D28" i="3"/>
  <c r="G28" i="3"/>
  <c r="C28" i="3"/>
  <c r="D27" i="3"/>
  <c r="G27" i="3"/>
  <c r="C27" i="3"/>
  <c r="C25" i="3"/>
  <c r="D24" i="3"/>
  <c r="G24" i="3"/>
  <c r="C24" i="3"/>
  <c r="D23" i="3"/>
  <c r="G23" i="3"/>
  <c r="C23" i="3"/>
  <c r="D22" i="3"/>
  <c r="G22" i="3"/>
  <c r="C22" i="3"/>
  <c r="D20" i="3"/>
  <c r="G20" i="3"/>
  <c r="C20" i="3"/>
  <c r="D19" i="3"/>
  <c r="G19" i="3"/>
  <c r="C19" i="3"/>
  <c r="D17" i="3"/>
  <c r="G17" i="3"/>
  <c r="C17" i="3"/>
  <c r="D15" i="3"/>
  <c r="G15" i="3"/>
  <c r="C15" i="3"/>
  <c r="D14" i="3"/>
  <c r="G14" i="3"/>
  <c r="C14" i="3"/>
  <c r="D12" i="3"/>
  <c r="G12" i="3"/>
  <c r="C12" i="3"/>
  <c r="D9" i="3"/>
  <c r="G9" i="3"/>
  <c r="C9" i="3"/>
  <c r="D8" i="3"/>
  <c r="G8" i="3"/>
  <c r="C8" i="3"/>
  <c r="E91" i="5"/>
  <c r="E90" i="5"/>
  <c r="E10" i="3" l="1"/>
  <c r="D37" i="3"/>
  <c r="E17" i="3"/>
  <c r="F30" i="3"/>
  <c r="E30" i="3"/>
  <c r="E92" i="5"/>
  <c r="E24" i="3"/>
  <c r="C21" i="3"/>
  <c r="C37" i="3"/>
  <c r="F31" i="3"/>
  <c r="E29" i="3"/>
  <c r="F27" i="3"/>
  <c r="E23" i="3"/>
  <c r="C33" i="3"/>
  <c r="F22" i="3"/>
  <c r="D21" i="3"/>
  <c r="F19" i="3"/>
  <c r="F15" i="3"/>
  <c r="E12" i="3"/>
  <c r="F23" i="3"/>
  <c r="E16" i="3"/>
  <c r="E27" i="3"/>
  <c r="F24" i="3"/>
  <c r="E28" i="3"/>
  <c r="F32" i="3"/>
  <c r="E36" i="3"/>
  <c r="E31" i="3"/>
  <c r="E9" i="3"/>
  <c r="E15" i="3"/>
  <c r="E35" i="3"/>
  <c r="F29" i="3"/>
  <c r="F28" i="3"/>
  <c r="E26" i="3"/>
  <c r="E14" i="3"/>
  <c r="F12" i="3"/>
  <c r="E8" i="3"/>
  <c r="F8" i="3"/>
  <c r="C18" i="3"/>
  <c r="C38" i="3" l="1"/>
  <c r="G92" i="5"/>
  <c r="G86" i="5"/>
  <c r="G56" i="5"/>
  <c r="C38" i="5"/>
  <c r="C89" i="5"/>
  <c r="C86" i="5"/>
  <c r="C71" i="5"/>
  <c r="C74" i="5"/>
  <c r="D44" i="5"/>
  <c r="C44" i="5"/>
  <c r="G44" i="5"/>
  <c r="D60" i="5"/>
  <c r="C60" i="5"/>
  <c r="D35" i="5"/>
  <c r="C35" i="5"/>
  <c r="D21" i="5"/>
  <c r="C21" i="5"/>
  <c r="C18" i="5"/>
  <c r="C61" i="5" l="1"/>
  <c r="C93" i="5"/>
  <c r="C75" i="5"/>
  <c r="C39" i="5"/>
  <c r="F44" i="5"/>
  <c r="C22" i="5"/>
  <c r="C95" i="5" l="1"/>
  <c r="J16" i="4"/>
  <c r="J11" i="4"/>
  <c r="J10" i="4"/>
  <c r="J9" i="4"/>
  <c r="D16" i="4"/>
  <c r="C16" i="4"/>
  <c r="G14" i="7"/>
  <c r="G13" i="4" s="1"/>
  <c r="D12" i="4"/>
  <c r="D10" i="4"/>
  <c r="C10" i="4"/>
  <c r="C12" i="4"/>
  <c r="D11" i="4"/>
  <c r="C11" i="4"/>
  <c r="C17" i="4" l="1"/>
  <c r="J15" i="4"/>
  <c r="J17" i="4" s="1"/>
  <c r="E34" i="5"/>
  <c r="G9" i="7"/>
  <c r="G10" i="7"/>
  <c r="G11" i="7"/>
  <c r="G11" i="4" l="1"/>
  <c r="E9" i="7"/>
  <c r="G10" i="4"/>
  <c r="E10" i="7"/>
  <c r="E59" i="5"/>
  <c r="E58" i="5"/>
  <c r="D18" i="5" l="1"/>
  <c r="D22" i="5" s="1"/>
  <c r="E88" i="5" l="1"/>
  <c r="E37" i="5"/>
  <c r="E20" i="5"/>
  <c r="E73" i="5"/>
  <c r="E20" i="3" l="1"/>
  <c r="K10" i="4"/>
  <c r="D61" i="5"/>
  <c r="E46" i="5"/>
  <c r="E47" i="5"/>
  <c r="E48" i="5"/>
  <c r="E49" i="5"/>
  <c r="E50" i="5"/>
  <c r="E51" i="5"/>
  <c r="E52" i="5"/>
  <c r="E53" i="5"/>
  <c r="E54" i="5"/>
  <c r="E43" i="5" l="1"/>
  <c r="E44" i="5" s="1"/>
  <c r="G35" i="5" l="1"/>
  <c r="G18" i="5"/>
  <c r="E17" i="5"/>
  <c r="E10" i="4" l="1"/>
  <c r="G25" i="2"/>
  <c r="D9" i="4" l="1"/>
  <c r="D17" i="4" s="1"/>
  <c r="F19" i="5" l="1"/>
  <c r="F36" i="5"/>
  <c r="F29" i="5"/>
  <c r="F32" i="5"/>
  <c r="F33" i="5"/>
  <c r="F16" i="3" s="1"/>
  <c r="F26" i="5"/>
  <c r="F46" i="5"/>
  <c r="F47" i="5"/>
  <c r="F48" i="5"/>
  <c r="F49" i="5"/>
  <c r="F26" i="3" s="1"/>
  <c r="F50" i="5"/>
  <c r="F51" i="5"/>
  <c r="F52" i="5"/>
  <c r="F53" i="5"/>
  <c r="F54" i="5"/>
  <c r="F55" i="5"/>
  <c r="F45" i="5"/>
  <c r="F59" i="5"/>
  <c r="F36" i="3" s="1"/>
  <c r="F58" i="5"/>
  <c r="F35" i="3" s="1"/>
  <c r="F72" i="5"/>
  <c r="F67" i="5"/>
  <c r="F69" i="5"/>
  <c r="F65" i="5"/>
  <c r="F87" i="5"/>
  <c r="F82" i="5"/>
  <c r="F84" i="5"/>
  <c r="F79" i="5"/>
  <c r="F12" i="5" l="1"/>
  <c r="F13" i="5"/>
  <c r="F13" i="3" s="1"/>
  <c r="F15" i="5"/>
  <c r="F9" i="5"/>
  <c r="C16" i="7"/>
  <c r="F11" i="7" l="1"/>
  <c r="E11" i="7"/>
  <c r="C25" i="2"/>
  <c r="C27" i="2" s="1"/>
  <c r="D25" i="2"/>
  <c r="F24" i="2"/>
  <c r="E22" i="2"/>
  <c r="E24" i="2"/>
  <c r="E23" i="2"/>
  <c r="F11" i="2"/>
  <c r="F9" i="2"/>
  <c r="E25" i="2" l="1"/>
  <c r="D18" i="2"/>
  <c r="E12" i="2"/>
  <c r="E10" i="2" s="1"/>
  <c r="E9" i="2"/>
  <c r="D13" i="2"/>
  <c r="D25" i="3"/>
  <c r="D33" i="3" s="1"/>
  <c r="D11" i="3"/>
  <c r="D18" i="3" s="1"/>
  <c r="C41" i="3"/>
  <c r="E87" i="5"/>
  <c r="E80" i="5"/>
  <c r="E82" i="5"/>
  <c r="E84" i="5"/>
  <c r="E85" i="5"/>
  <c r="E79" i="5"/>
  <c r="D89" i="5"/>
  <c r="D86" i="5"/>
  <c r="E72" i="5"/>
  <c r="E66" i="5"/>
  <c r="E67" i="5"/>
  <c r="E68" i="5"/>
  <c r="E69" i="5"/>
  <c r="E70" i="5"/>
  <c r="E65" i="5"/>
  <c r="D74" i="5"/>
  <c r="D71" i="5"/>
  <c r="E55" i="5"/>
  <c r="E45" i="5"/>
  <c r="E22" i="3" s="1"/>
  <c r="E36" i="5"/>
  <c r="E27" i="5"/>
  <c r="E28" i="5"/>
  <c r="E29" i="5"/>
  <c r="E30" i="5"/>
  <c r="E32" i="5"/>
  <c r="E33" i="5"/>
  <c r="E26" i="5"/>
  <c r="D38" i="5"/>
  <c r="D39" i="5" s="1"/>
  <c r="E19" i="5"/>
  <c r="E10" i="5"/>
  <c r="E12" i="5"/>
  <c r="E13" i="5"/>
  <c r="E15" i="5"/>
  <c r="E16" i="5"/>
  <c r="E9" i="5"/>
  <c r="D38" i="3" l="1"/>
  <c r="E19" i="3"/>
  <c r="D75" i="5"/>
  <c r="D93" i="5"/>
  <c r="C97" i="5"/>
  <c r="E21" i="5"/>
  <c r="E56" i="5"/>
  <c r="D27" i="2"/>
  <c r="K9" i="4"/>
  <c r="K16" i="4"/>
  <c r="K11" i="4"/>
  <c r="K15" i="4" l="1"/>
  <c r="K17" i="4" s="1"/>
  <c r="D95" i="5"/>
  <c r="G15" i="7"/>
  <c r="G14" i="4" s="1"/>
  <c r="D97" i="5" l="1"/>
  <c r="D41" i="3"/>
  <c r="E15" i="7"/>
  <c r="E11" i="4" l="1"/>
  <c r="G8" i="7"/>
  <c r="G18" i="2"/>
  <c r="E18" i="2"/>
  <c r="G9" i="4" l="1"/>
  <c r="E8" i="7"/>
  <c r="E9" i="4" l="1"/>
  <c r="E83" i="5"/>
  <c r="F86" i="5"/>
  <c r="F56" i="5" l="1"/>
  <c r="G25" i="3"/>
  <c r="F25" i="3" l="1"/>
  <c r="E25" i="3"/>
  <c r="E33" i="3" s="1"/>
  <c r="G33" i="3"/>
  <c r="F71" i="5"/>
  <c r="E31" i="5" l="1"/>
  <c r="E35" i="5" s="1"/>
  <c r="F35" i="5"/>
  <c r="E14" i="5"/>
  <c r="F18" i="5"/>
  <c r="E18" i="5" l="1"/>
  <c r="E22" i="5" s="1"/>
  <c r="G12" i="7"/>
  <c r="G11" i="3"/>
  <c r="G61" i="5"/>
  <c r="E11" i="3" l="1"/>
  <c r="E18" i="3" s="1"/>
  <c r="G18" i="3"/>
  <c r="F18" i="3" s="1"/>
  <c r="F37" i="3"/>
  <c r="F60" i="5"/>
  <c r="F61" i="5"/>
  <c r="E12" i="7"/>
  <c r="F12" i="7"/>
  <c r="F14" i="7"/>
  <c r="E14" i="7"/>
  <c r="F33" i="3"/>
  <c r="G13" i="7"/>
  <c r="G16" i="7" s="1"/>
  <c r="F16" i="7" s="1"/>
  <c r="G12" i="4"/>
  <c r="G15" i="4" s="1"/>
  <c r="F10" i="2" l="1"/>
  <c r="G13" i="2"/>
  <c r="G27" i="2" s="1"/>
  <c r="F12" i="4"/>
  <c r="E12" i="4"/>
  <c r="E13" i="7"/>
  <c r="E16" i="7" s="1"/>
  <c r="F13" i="7"/>
  <c r="G21" i="3"/>
  <c r="N16" i="4"/>
  <c r="M16" i="4" s="1"/>
  <c r="G89" i="5"/>
  <c r="G74" i="5"/>
  <c r="F74" i="5" s="1"/>
  <c r="G38" i="5"/>
  <c r="F38" i="5" s="1"/>
  <c r="G21" i="5"/>
  <c r="F21" i="5" s="1"/>
  <c r="F89" i="5" l="1"/>
  <c r="G93" i="5"/>
  <c r="F93" i="5" s="1"/>
  <c r="F21" i="3"/>
  <c r="G38" i="3"/>
  <c r="E38" i="3" s="1"/>
  <c r="F13" i="2"/>
  <c r="L16" i="4"/>
  <c r="G75" i="5"/>
  <c r="F75" i="5" s="1"/>
  <c r="G22" i="5"/>
  <c r="F22" i="5" s="1"/>
  <c r="E71" i="5"/>
  <c r="E89" i="5"/>
  <c r="E74" i="5"/>
  <c r="E86" i="5"/>
  <c r="E38" i="5"/>
  <c r="G39" i="5"/>
  <c r="F39" i="5" s="1"/>
  <c r="E93" i="5" l="1"/>
  <c r="E75" i="5"/>
  <c r="E39" i="5"/>
  <c r="G16" i="4"/>
  <c r="F16" i="4" s="1"/>
  <c r="F25" i="2"/>
  <c r="G17" i="4" l="1"/>
  <c r="F13" i="4"/>
  <c r="E16" i="4"/>
  <c r="E13" i="4"/>
  <c r="G95" i="5"/>
  <c r="E95" i="5" s="1"/>
  <c r="F95" i="5" l="1"/>
  <c r="G97" i="5"/>
  <c r="F27" i="2"/>
  <c r="G30" i="2"/>
  <c r="F97" i="5" l="1"/>
  <c r="N9" i="4"/>
  <c r="L9" i="4" l="1"/>
  <c r="M9" i="4"/>
  <c r="E21" i="3" l="1"/>
  <c r="N10" i="4" l="1"/>
  <c r="M10" i="4" s="1"/>
  <c r="L10" i="4" l="1"/>
  <c r="N11" i="4"/>
  <c r="M11" i="4" s="1"/>
  <c r="L11" i="4" l="1"/>
  <c r="N15" i="4"/>
  <c r="F38" i="3"/>
  <c r="E41" i="3"/>
  <c r="L15" i="4" l="1"/>
  <c r="M15" i="4"/>
  <c r="F41" i="3"/>
  <c r="G41" i="3"/>
  <c r="N17" i="4"/>
  <c r="E13" i="2"/>
  <c r="F15" i="4" l="1"/>
  <c r="E27" i="2"/>
  <c r="L17" i="4"/>
  <c r="M17" i="4"/>
  <c r="E14" i="4"/>
  <c r="E15" i="4" s="1"/>
  <c r="E97" i="5" l="1"/>
  <c r="E17" i="4" l="1"/>
  <c r="F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Windows-felhasználó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Windows-felhasználó: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<sst xmlns="http://schemas.openxmlformats.org/spreadsheetml/2006/main" count="365" uniqueCount="146">
  <si>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</si>
  <si>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</si>
  <si>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</si>
  <si>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</si>
  <si>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</si>
  <si>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</si>
  <si>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</si>
  <si>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</si>
  <si>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</si>
  <si>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</si>
  <si>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</si>
  <si>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</si>
  <si>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</si>
  <si>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</si>
  <si>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</si>
  <si>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</si>
  <si>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</si>
  <si>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</si>
  <si>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</si>
  <si>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</si>
  <si>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</si>
  <si>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</si>
  <si>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</si>
  <si>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</si>
  <si>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</si>
  <si>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</si>
  <si>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</si>
  <si>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</si>
  <si>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</si>
  <si>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</si>
  <si>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</si>
  <si>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</si>
  <si>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</si>
  <si>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</si>
  <si>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</si>
  <si>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</si>
  <si>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</si>
  <si>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</si>
  <si>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</si>
  <si>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</si>
  <si>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</si>
  <si>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</si>
  <si>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</si>
  <si>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</si>
  <si>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</si>
  <si>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</si>
  <si>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</si>
  <si>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</si>
  <si>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</si>
  <si>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</si>
  <si>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</si>
  <si>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</si>
  <si>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</si>
  <si>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</si>
  <si>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</si>
  <si>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</si>
  <si>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</si>
  <si>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</si>
  <si>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</si>
  <si>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</si>
  <si>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</si>
  <si>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</si>
  <si>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</si>
  <si>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</si>
  <si>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</si>
  <si>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</si>
  <si>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</si>
  <si>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</si>
  <si>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</si>
  <si>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</si>
  <si>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</si>
  <si>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</si>
  <si>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</si>
  <si>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053221</t>
  </si>
  <si>
    <t>09161</t>
  </si>
  <si>
    <t>Tárgyévi működési bevételek</t>
  </si>
  <si>
    <t>053341</t>
  </si>
  <si>
    <t>Karbantartás, kisjavítási szolgáltatások</t>
  </si>
  <si>
    <t>053311</t>
  </si>
  <si>
    <t>0533111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</si>
  <si>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</si>
  <si>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</si>
  <si>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</si>
  <si>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</si>
  <si>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</si>
  <si>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</si>
  <si>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Bevételek kormányati funkciók (COFOG) szerinti bontásban</t>
  </si>
  <si>
    <t>-ebből fenntartói támogatás (Piliscsév Község Önk.)</t>
  </si>
  <si>
    <t xml:space="preserve">Egyéb működési célú támogatások bevételei államháztartáson belülről 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</si>
  <si>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</si>
  <si>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</si>
  <si>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</si>
  <si>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</si>
  <si>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</si>
  <si>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</si>
  <si>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</si>
  <si>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</si>
  <si>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</si>
  <si>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091110 - Óvodai nevelés, ellátás szakmai feladatai</t>
  </si>
  <si>
    <t>091130 - Nemzetiségi óvodai nevelés, ellátás szakmai feladatai</t>
  </si>
  <si>
    <t>Jubileumi jutalom</t>
  </si>
  <si>
    <t>0511061</t>
  </si>
  <si>
    <t>091140 - Óvodai nevelés, ellátás működtetési feladatai</t>
  </si>
  <si>
    <t>053361</t>
  </si>
  <si>
    <t xml:space="preserve">Egyéb szakmai szolgáltatások </t>
  </si>
  <si>
    <t>096015 - Gyermekétkeztetés köznevelési intézményben</t>
  </si>
  <si>
    <t>Egyéb szakmai szolgáltatások</t>
  </si>
  <si>
    <t>104031 - Gyermekek bölcsődében és mini bölcsődében történő ellátása</t>
  </si>
  <si>
    <t>051103</t>
  </si>
  <si>
    <t>Céljuttatás, projektprémium</t>
  </si>
  <si>
    <t>0511031</t>
  </si>
  <si>
    <t xml:space="preserve">Céljuttatás, projektrprémium </t>
  </si>
  <si>
    <t>Változás</t>
  </si>
  <si>
    <t>Önkéntes EP 3 fő, betegszabadság, szabadság-megváltás</t>
  </si>
  <si>
    <t>bankköltség hozzájárulás: 1000 Ft/fő/hó</t>
  </si>
  <si>
    <t>Szlavezetési díj 6 fő</t>
  </si>
  <si>
    <t>Önkéntes EP 7 fő, betegszabadság</t>
  </si>
  <si>
    <t>4 fő EP hj.; betegszabadság</t>
  </si>
  <si>
    <t>4 fő bankköltség hj., munkaruha 30000 Ft/fő/év</t>
  </si>
  <si>
    <t>Egyéb működési célú tám. Bevételei</t>
  </si>
  <si>
    <t>Ellenőrzés:</t>
  </si>
  <si>
    <t>II.sz. EI mód.</t>
  </si>
  <si>
    <t>094011</t>
  </si>
  <si>
    <t>Biztosítók által fizetett kártérítés</t>
  </si>
  <si>
    <t>Biztosítók általá fizetett kártérítés</t>
  </si>
  <si>
    <t>II. sz. EI mód.</t>
  </si>
  <si>
    <t>III.sz. EI mód.</t>
  </si>
  <si>
    <t>III. sz. EI mód.</t>
  </si>
  <si>
    <t>051231</t>
  </si>
  <si>
    <t>Egyéb külső személyi juttatások</t>
  </si>
  <si>
    <t>0521</t>
  </si>
  <si>
    <t>repi</t>
  </si>
  <si>
    <t>-ebből állami normatív támogatás / étkezés</t>
  </si>
  <si>
    <t>-ebből állami normatív támogatás / köznevelési, bölcsőde</t>
  </si>
  <si>
    <t>Közüzemi díjak</t>
  </si>
  <si>
    <t>Piliscsévi "Aranykapu" Óvoda-Bölcsőde</t>
  </si>
  <si>
    <t>2022. évi költségvetés III. számú EI módosítása</t>
  </si>
  <si>
    <t>2022. évi eredeti EI</t>
  </si>
  <si>
    <t>2022.II.sz. mód.</t>
  </si>
  <si>
    <t>2022.III.sz. mód.</t>
  </si>
  <si>
    <t>2022. évi költségvetés III. sz. EI  módosítása</t>
  </si>
  <si>
    <t>2022. évi költségvetés III. sz. EI módosítása</t>
  </si>
  <si>
    <t>0511041</t>
  </si>
  <si>
    <t>Készenléti, ügyeleti, helyettesítési díj, túlóra teljesítése</t>
  </si>
  <si>
    <t>05631</t>
  </si>
  <si>
    <t>Informatikai eszközök beszerzése, létesítése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</si>
</sst>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30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i/>
      <sz val="10"/>
      <color rgb="FFFF0000"/>
      <name val="Arial"/>
      <family val="2"/>
      <charset val="238"/>
    </font>
    <font>
      <i/>
      <sz val="9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0" fillId="0" borderId="0" quotePrefix="1" applyFont="0" applyFill="0" applyBorder="0" applyAlignment="0">
      <protection locked="0"/>
    </xf>
    <xf numFmtId="9" fontId="10" fillId="0" borderId="0" quotePrefix="1" applyFont="0" applyFill="0" applyBorder="0" applyAlignment="0">
      <protection locked="0"/>
    </xf>
  </cellStyleXfs>
  <cellXfs count="367">
    <xf numFmtId="0" fontId="0" fillId="0" borderId="0" xfId="0"/>
    <xf numFmtId="0" fontId="9" fillId="0" borderId="11" xfId="0" applyFont="1" applyBorder="1" applyAlignment="1" applyProtection="1">
      <alignment vertical="center" wrapText="1" readingOrder="1"/>
      <protection locked="0"/>
    </xf>
    <xf numFmtId="0" fontId="9" fillId="0" borderId="5" xfId="0" applyFont="1" applyBorder="1" applyAlignment="1" applyProtection="1">
      <alignment vertical="center" wrapText="1" readingOrder="1"/>
      <protection locked="0"/>
    </xf>
    <xf numFmtId="0" fontId="12" fillId="9" borderId="0" xfId="0" applyFont="1" applyFill="1"/>
    <xf numFmtId="0" fontId="2" fillId="0" borderId="0" xfId="0" applyFont="1"/>
    <xf numFmtId="0" fontId="9" fillId="0" borderId="3" xfId="0" applyFont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right"/>
    </xf>
    <xf numFmtId="3" fontId="9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2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4" fillId="0" borderId="0" xfId="0" applyNumberFormat="1" applyFont="1"/>
    <xf numFmtId="0" fontId="8" fillId="14" borderId="15" xfId="0" applyFont="1" applyFill="1" applyBorder="1" applyAlignment="1" applyProtection="1">
      <alignment horizontal="center" vertical="center" wrapText="1" readingOrder="1"/>
      <protection locked="0"/>
    </xf>
    <xf numFmtId="0" fontId="8" fillId="14" borderId="19" xfId="0" applyFont="1" applyFill="1" applyBorder="1" applyAlignment="1" applyProtection="1">
      <alignment horizontal="center" vertical="center" wrapText="1" readingOrder="1"/>
      <protection locked="0"/>
    </xf>
    <xf numFmtId="0" fontId="3" fillId="14" borderId="26" xfId="0" applyFont="1" applyFill="1" applyBorder="1"/>
    <xf numFmtId="0" fontId="3" fillId="14" borderId="27" xfId="0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49" fontId="9" fillId="0" borderId="3" xfId="0" applyNumberFormat="1" applyFont="1" applyBorder="1" applyAlignment="1" applyProtection="1">
      <alignment vertical="center" wrapText="1" readingOrder="1"/>
      <protection locked="0"/>
    </xf>
    <xf numFmtId="0" fontId="9" fillId="0" borderId="22" xfId="0" applyFont="1" applyBorder="1" applyAlignment="1" applyProtection="1">
      <alignment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9" fillId="0" borderId="5" xfId="0" applyNumberFormat="1" applyFont="1" applyBorder="1" applyAlignment="1" applyProtection="1">
      <alignment vertical="center" wrapText="1" readingOrder="1"/>
      <protection locked="0"/>
    </xf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5" fillId="0" borderId="0" xfId="0" applyFont="1"/>
    <xf numFmtId="3" fontId="16" fillId="0" borderId="0" xfId="1" applyNumberFormat="1" applyFont="1" applyFill="1" applyBorder="1">
      <protection locked="0"/>
    </xf>
    <xf numFmtId="3" fontId="15" fillId="0" borderId="0" xfId="0" applyNumberFormat="1" applyFont="1"/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vertical="center" wrapText="1" readingOrder="1"/>
      <protection locked="0"/>
    </xf>
    <xf numFmtId="0" fontId="9" fillId="0" borderId="31" xfId="0" applyFont="1" applyBorder="1" applyAlignment="1" applyProtection="1">
      <alignment vertical="center" wrapText="1" readingOrder="1"/>
      <protection locked="0"/>
    </xf>
    <xf numFmtId="0" fontId="9" fillId="0" borderId="34" xfId="0" applyFont="1" applyBorder="1" applyAlignment="1" applyProtection="1">
      <alignment vertical="center" wrapText="1" readingOrder="1"/>
      <protection locked="0"/>
    </xf>
    <xf numFmtId="0" fontId="9" fillId="0" borderId="42" xfId="0" applyFont="1" applyBorder="1" applyAlignment="1" applyProtection="1">
      <alignment vertical="center" wrapText="1" readingOrder="1"/>
      <protection locked="0"/>
    </xf>
    <xf numFmtId="3" fontId="9" fillId="0" borderId="30" xfId="0" applyNumberFormat="1" applyFont="1" applyBorder="1" applyAlignment="1" applyProtection="1">
      <alignment vertical="center" wrapText="1" readingOrder="1"/>
      <protection locked="0"/>
    </xf>
    <xf numFmtId="49" fontId="9" fillId="0" borderId="11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/>
    <xf numFmtId="49" fontId="9" fillId="0" borderId="42" xfId="0" applyNumberFormat="1" applyFont="1" applyBorder="1" applyAlignment="1" applyProtection="1">
      <alignment vertical="center" wrapText="1" readingOrder="1"/>
      <protection locked="0"/>
    </xf>
    <xf numFmtId="3" fontId="8" fillId="16" borderId="14" xfId="0" applyNumberFormat="1" applyFont="1" applyFill="1" applyBorder="1" applyAlignment="1" applyProtection="1">
      <alignment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6" borderId="8" xfId="0" applyNumberFormat="1" applyFont="1" applyFill="1" applyBorder="1" applyAlignment="1" applyProtection="1">
      <alignment vertical="center" wrapText="1" readingOrder="1"/>
      <protection locked="0"/>
    </xf>
    <xf numFmtId="3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2" xfId="0" applyFont="1" applyBorder="1" applyAlignment="1" applyProtection="1">
      <alignment vertical="center" wrapText="1" readingOrder="1"/>
      <protection locked="0"/>
    </xf>
    <xf numFmtId="0" fontId="9" fillId="0" borderId="6" xfId="0" applyFont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vertical="center" wrapText="1" readingOrder="1"/>
      <protection locked="0"/>
    </xf>
    <xf numFmtId="0" fontId="17" fillId="0" borderId="0" xfId="0" applyFont="1" applyAlignment="1" applyProtection="1">
      <alignment horizontal="center" vertical="center" wrapText="1" readingOrder="1"/>
      <protection locked="0"/>
    </xf>
    <xf numFmtId="0" fontId="7" fillId="0" borderId="0" xfId="0" applyFont="1"/>
    <xf numFmtId="0" fontId="13" fillId="9" borderId="0" xfId="0" applyFont="1" applyFill="1"/>
    <xf numFmtId="49" fontId="9" fillId="0" borderId="9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0" applyFont="1" applyBorder="1" applyAlignment="1" applyProtection="1">
      <alignment vertical="center" wrapText="1" readingOrder="1"/>
      <protection locked="0"/>
    </xf>
    <xf numFmtId="0" fontId="20" fillId="0" borderId="0" xfId="0" applyFont="1"/>
    <xf numFmtId="0" fontId="21" fillId="0" borderId="0" xfId="0" applyFont="1" applyAlignment="1">
      <alignment horizontal="right"/>
    </xf>
    <xf numFmtId="0" fontId="19" fillId="6" borderId="1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 shrinkToFit="1"/>
    </xf>
    <xf numFmtId="0" fontId="19" fillId="2" borderId="19" xfId="0" applyFont="1" applyFill="1" applyBorder="1" applyAlignment="1">
      <alignment horizontal="center" vertical="center" wrapText="1" shrinkToFit="1"/>
    </xf>
    <xf numFmtId="49" fontId="20" fillId="3" borderId="3" xfId="0" applyNumberFormat="1" applyFont="1" applyFill="1" applyBorder="1" applyAlignment="1">
      <alignment horizontal="left" vertical="center" wrapText="1" shrinkToFit="1"/>
    </xf>
    <xf numFmtId="49" fontId="20" fillId="3" borderId="4" xfId="0" applyNumberFormat="1" applyFont="1" applyFill="1" applyBorder="1" applyAlignment="1">
      <alignment vertical="center" wrapText="1" shrinkToFit="1"/>
    </xf>
    <xf numFmtId="3" fontId="20" fillId="3" borderId="4" xfId="0" applyNumberFormat="1" applyFont="1" applyFill="1" applyBorder="1" applyAlignment="1">
      <alignment horizontal="center" vertical="center" wrapText="1" shrinkToFit="1"/>
    </xf>
    <xf numFmtId="3" fontId="20" fillId="3" borderId="16" xfId="0" applyNumberFormat="1" applyFont="1" applyFill="1" applyBorder="1" applyAlignment="1">
      <alignment vertical="center" wrapText="1" shrinkToFit="1"/>
    </xf>
    <xf numFmtId="49" fontId="20" fillId="3" borderId="6" xfId="0" applyNumberFormat="1" applyFont="1" applyFill="1" applyBorder="1" applyAlignment="1">
      <alignment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49" fontId="21" fillId="3" borderId="2" xfId="0" applyNumberFormat="1" applyFont="1" applyFill="1" applyBorder="1" applyAlignment="1">
      <alignment vertical="center" wrapText="1" shrinkToFit="1"/>
    </xf>
    <xf numFmtId="3" fontId="21" fillId="3" borderId="4" xfId="0" applyNumberFormat="1" applyFont="1" applyFill="1" applyBorder="1" applyAlignment="1">
      <alignment horizontal="center" vertical="center" wrapText="1" shrinkToFit="1"/>
    </xf>
    <xf numFmtId="3" fontId="21" fillId="3" borderId="15" xfId="0" applyNumberFormat="1" applyFont="1" applyFill="1" applyBorder="1" applyAlignment="1">
      <alignment vertical="center" wrapText="1" shrinkToFit="1"/>
    </xf>
    <xf numFmtId="3" fontId="21" fillId="3" borderId="20" xfId="0" applyNumberFormat="1" applyFont="1" applyFill="1" applyBorder="1" applyAlignment="1">
      <alignment vertical="center" wrapText="1" shrinkToFit="1"/>
    </xf>
    <xf numFmtId="49" fontId="21" fillId="3" borderId="6" xfId="0" applyNumberFormat="1" applyFont="1" applyFill="1" applyBorder="1" applyAlignment="1">
      <alignment vertical="center" wrapText="1" shrinkToFit="1"/>
    </xf>
    <xf numFmtId="3" fontId="19" fillId="4" borderId="8" xfId="0" applyNumberFormat="1" applyFont="1" applyFill="1" applyBorder="1"/>
    <xf numFmtId="3" fontId="19" fillId="4" borderId="7" xfId="0" applyNumberFormat="1" applyFont="1" applyFill="1" applyBorder="1"/>
    <xf numFmtId="3" fontId="19" fillId="4" borderId="7" xfId="0" applyNumberFormat="1" applyFont="1" applyFill="1" applyBorder="1" applyAlignment="1">
      <alignment horizontal="center"/>
    </xf>
    <xf numFmtId="49" fontId="20" fillId="0" borderId="9" xfId="0" applyNumberFormat="1" applyFont="1" applyBorder="1" applyAlignment="1">
      <alignment horizontal="left" vertical="center" wrapText="1" shrinkToFit="1"/>
    </xf>
    <xf numFmtId="0" fontId="20" fillId="0" borderId="10" xfId="0" applyFont="1" applyBorder="1" applyAlignment="1">
      <alignment horizontal="left" vertical="center" wrapText="1" shrinkToFit="1"/>
    </xf>
    <xf numFmtId="3" fontId="20" fillId="0" borderId="10" xfId="0" applyNumberFormat="1" applyFont="1" applyBorder="1" applyAlignment="1">
      <alignment horizontal="right" vertical="center" wrapText="1" shrinkToFit="1"/>
    </xf>
    <xf numFmtId="3" fontId="20" fillId="3" borderId="4" xfId="0" applyNumberFormat="1" applyFont="1" applyFill="1" applyBorder="1" applyAlignment="1">
      <alignment horizontal="right" vertical="center" wrapText="1" shrinkToFit="1"/>
    </xf>
    <xf numFmtId="3" fontId="20" fillId="0" borderId="17" xfId="0" applyNumberFormat="1" applyFont="1" applyBorder="1" applyAlignment="1">
      <alignment horizontal="right" vertical="center" wrapText="1" shrinkToFit="1"/>
    </xf>
    <xf numFmtId="49" fontId="20" fillId="0" borderId="3" xfId="0" applyNumberFormat="1" applyFont="1" applyBorder="1" applyAlignment="1">
      <alignment horizontal="left" vertical="center" wrapText="1" shrinkToFit="1"/>
    </xf>
    <xf numFmtId="0" fontId="20" fillId="0" borderId="4" xfId="0" applyFont="1" applyBorder="1" applyAlignment="1">
      <alignment horizontal="left" vertical="center" wrapText="1" shrinkToFit="1"/>
    </xf>
    <xf numFmtId="3" fontId="20" fillId="0" borderId="4" xfId="0" applyNumberFormat="1" applyFont="1" applyBorder="1" applyAlignment="1">
      <alignment horizontal="right" vertical="center" wrapText="1" shrinkToFit="1"/>
    </xf>
    <xf numFmtId="3" fontId="20" fillId="0" borderId="16" xfId="0" applyNumberFormat="1" applyFont="1" applyBorder="1" applyAlignment="1">
      <alignment horizontal="right" vertical="center" wrapText="1" shrinkToFit="1"/>
    </xf>
    <xf numFmtId="3" fontId="20" fillId="3" borderId="16" xfId="0" applyNumberFormat="1" applyFont="1" applyFill="1" applyBorder="1" applyAlignment="1">
      <alignment horizontal="right" vertical="center" wrapText="1" shrinkToFit="1"/>
    </xf>
    <xf numFmtId="0" fontId="19" fillId="0" borderId="0" xfId="0" applyFont="1" applyAlignment="1">
      <alignment horizontal="center"/>
    </xf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0" fontId="22" fillId="13" borderId="1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 shrinkToFit="1"/>
    </xf>
    <xf numFmtId="49" fontId="23" fillId="3" borderId="3" xfId="0" applyNumberFormat="1" applyFont="1" applyFill="1" applyBorder="1" applyAlignment="1">
      <alignment vertical="center" wrapText="1" shrinkToFit="1"/>
    </xf>
    <xf numFmtId="49" fontId="23" fillId="0" borderId="4" xfId="0" applyNumberFormat="1" applyFont="1" applyBorder="1" applyAlignment="1">
      <alignment horizontal="left" vertical="center" wrapText="1" shrinkToFit="1"/>
    </xf>
    <xf numFmtId="3" fontId="23" fillId="0" borderId="30" xfId="0" applyNumberFormat="1" applyFont="1" applyBorder="1" applyAlignment="1">
      <alignment horizontal="right" vertical="center" wrapText="1" shrinkToFit="1"/>
    </xf>
    <xf numFmtId="3" fontId="23" fillId="0" borderId="16" xfId="0" applyNumberFormat="1" applyFont="1" applyBorder="1" applyAlignment="1">
      <alignment horizontal="right" vertical="center" wrapText="1" shrinkToFit="1"/>
    </xf>
    <xf numFmtId="49" fontId="23" fillId="3" borderId="11" xfId="0" applyNumberFormat="1" applyFont="1" applyFill="1" applyBorder="1" applyAlignment="1">
      <alignment vertical="center" wrapText="1" shrinkToFit="1"/>
    </xf>
    <xf numFmtId="49" fontId="23" fillId="0" borderId="2" xfId="0" applyNumberFormat="1" applyFont="1" applyBorder="1" applyAlignment="1">
      <alignment horizontal="left" vertical="center" wrapText="1" shrinkToFit="1"/>
    </xf>
    <xf numFmtId="3" fontId="23" fillId="0" borderId="15" xfId="0" applyNumberFormat="1" applyFont="1" applyBorder="1" applyAlignment="1">
      <alignment horizontal="right" vertical="center" wrapText="1" shrinkToFit="1"/>
    </xf>
    <xf numFmtId="49" fontId="23" fillId="3" borderId="29" xfId="0" applyNumberFormat="1" applyFont="1" applyFill="1" applyBorder="1" applyAlignment="1">
      <alignment horizontal="left" vertical="center" wrapText="1" shrinkToFit="1"/>
    </xf>
    <xf numFmtId="3" fontId="23" fillId="3" borderId="29" xfId="0" applyNumberFormat="1" applyFont="1" applyFill="1" applyBorder="1" applyAlignment="1">
      <alignment horizontal="right" vertical="center" wrapText="1" shrinkToFit="1"/>
    </xf>
    <xf numFmtId="3" fontId="23" fillId="0" borderId="29" xfId="0" applyNumberFormat="1" applyFont="1" applyBorder="1" applyAlignment="1">
      <alignment horizontal="right" vertical="center" wrapText="1" shrinkToFit="1"/>
    </xf>
    <xf numFmtId="49" fontId="23" fillId="0" borderId="29" xfId="0" applyNumberFormat="1" applyFont="1" applyBorder="1" applyAlignment="1">
      <alignment horizontal="left" vertical="center" wrapText="1" shrinkToFit="1"/>
    </xf>
    <xf numFmtId="49" fontId="23" fillId="0" borderId="11" xfId="0" applyNumberFormat="1" applyFont="1" applyBorder="1" applyAlignment="1">
      <alignment vertical="center" wrapText="1" shrinkToFit="1"/>
    </xf>
    <xf numFmtId="49" fontId="23" fillId="0" borderId="18" xfId="0" applyNumberFormat="1" applyFont="1" applyBorder="1" applyAlignment="1">
      <alignment horizontal="left" vertical="center" wrapText="1" shrinkToFit="1"/>
    </xf>
    <xf numFmtId="49" fontId="23" fillId="0" borderId="1" xfId="0" applyNumberFormat="1" applyFont="1" applyBorder="1" applyAlignment="1">
      <alignment horizontal="left" vertical="center" wrapText="1" shrinkToFit="1"/>
    </xf>
    <xf numFmtId="0" fontId="23" fillId="0" borderId="0" xfId="0" applyFont="1"/>
    <xf numFmtId="3" fontId="22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right"/>
    </xf>
    <xf numFmtId="3" fontId="23" fillId="0" borderId="4" xfId="0" applyNumberFormat="1" applyFont="1" applyBorder="1"/>
    <xf numFmtId="0" fontId="23" fillId="0" borderId="4" xfId="0" applyFont="1" applyBorder="1"/>
    <xf numFmtId="3" fontId="23" fillId="0" borderId="2" xfId="2" applyNumberFormat="1" applyFont="1" applyFill="1" applyBorder="1" applyAlignment="1">
      <alignment horizontal="center" vertical="center"/>
      <protection locked="0"/>
    </xf>
    <xf numFmtId="0" fontId="23" fillId="0" borderId="2" xfId="0" applyFont="1" applyBorder="1"/>
    <xf numFmtId="3" fontId="23" fillId="0" borderId="2" xfId="1" applyNumberFormat="1" applyFont="1" applyBorder="1" applyAlignment="1">
      <alignment horizontal="right" vertical="center"/>
      <protection locked="0"/>
    </xf>
    <xf numFmtId="3" fontId="23" fillId="0" borderId="2" xfId="0" applyNumberFormat="1" applyFont="1" applyBorder="1"/>
    <xf numFmtId="49" fontId="24" fillId="0" borderId="14" xfId="0" applyNumberFormat="1" applyFont="1" applyBorder="1" applyAlignment="1">
      <alignment horizontal="right"/>
    </xf>
    <xf numFmtId="0" fontId="22" fillId="0" borderId="7" xfId="0" applyFont="1" applyBorder="1"/>
    <xf numFmtId="3" fontId="23" fillId="0" borderId="45" xfId="2" applyNumberFormat="1" applyFont="1" applyFill="1" applyBorder="1" applyAlignment="1">
      <alignment horizontal="center" vertical="center"/>
      <protection locked="0"/>
    </xf>
    <xf numFmtId="3" fontId="22" fillId="0" borderId="8" xfId="1" applyNumberFormat="1" applyFont="1" applyBorder="1" applyAlignment="1">
      <alignment horizontal="right"/>
      <protection locked="0"/>
    </xf>
    <xf numFmtId="3" fontId="22" fillId="0" borderId="7" xfId="0" applyNumberFormat="1" applyFont="1" applyBorder="1"/>
    <xf numFmtId="3" fontId="23" fillId="0" borderId="23" xfId="0" applyNumberFormat="1" applyFont="1" applyBorder="1"/>
    <xf numFmtId="3" fontId="22" fillId="15" borderId="7" xfId="1" applyNumberFormat="1" applyFont="1" applyFill="1" applyBorder="1">
      <protection locked="0"/>
    </xf>
    <xf numFmtId="3" fontId="22" fillId="15" borderId="38" xfId="1" applyNumberFormat="1" applyFont="1" applyFill="1" applyBorder="1">
      <protection locked="0"/>
    </xf>
    <xf numFmtId="3" fontId="22" fillId="15" borderId="38" xfId="1" applyNumberFormat="1" applyFont="1" applyFill="1" applyBorder="1" applyAlignment="1">
      <alignment horizontal="center"/>
      <protection locked="0"/>
    </xf>
    <xf numFmtId="3" fontId="8" fillId="16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6" borderId="25" xfId="0" applyNumberFormat="1" applyFont="1" applyFill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17" xfId="0" applyNumberFormat="1" applyFont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center"/>
    </xf>
    <xf numFmtId="49" fontId="25" fillId="0" borderId="3" xfId="0" applyNumberFormat="1" applyFont="1" applyBorder="1" applyAlignment="1">
      <alignment horizontal="right"/>
    </xf>
    <xf numFmtId="49" fontId="25" fillId="0" borderId="11" xfId="0" applyNumberFormat="1" applyFont="1" applyBorder="1" applyAlignment="1">
      <alignment horizontal="right"/>
    </xf>
    <xf numFmtId="3" fontId="23" fillId="0" borderId="31" xfId="0" applyNumberFormat="1" applyFont="1" applyBorder="1"/>
    <xf numFmtId="3" fontId="23" fillId="0" borderId="46" xfId="0" applyNumberFormat="1" applyFont="1" applyBorder="1"/>
    <xf numFmtId="3" fontId="20" fillId="3" borderId="23" xfId="0" applyNumberFormat="1" applyFont="1" applyFill="1" applyBorder="1" applyAlignment="1">
      <alignment horizontal="right" vertical="center" wrapText="1" shrinkToFit="1"/>
    </xf>
    <xf numFmtId="3" fontId="21" fillId="3" borderId="2" xfId="0" applyNumberFormat="1" applyFont="1" applyFill="1" applyBorder="1" applyAlignment="1">
      <alignment horizontal="right" vertical="center" wrapText="1" shrinkToFit="1"/>
    </xf>
    <xf numFmtId="3" fontId="21" fillId="3" borderId="6" xfId="0" applyNumberFormat="1" applyFont="1" applyFill="1" applyBorder="1" applyAlignment="1">
      <alignment horizontal="right" vertical="center" wrapText="1" shrinkToFit="1"/>
    </xf>
    <xf numFmtId="0" fontId="19" fillId="2" borderId="37" xfId="0" applyFont="1" applyFill="1" applyBorder="1" applyAlignment="1">
      <alignment horizontal="center" vertical="center" wrapText="1" shrinkToFit="1"/>
    </xf>
    <xf numFmtId="3" fontId="24" fillId="12" borderId="38" xfId="0" applyNumberFormat="1" applyFont="1" applyFill="1" applyBorder="1" applyAlignment="1">
      <alignment horizontal="right" vertical="center" wrapText="1" shrinkToFit="1"/>
    </xf>
    <xf numFmtId="0" fontId="8" fillId="14" borderId="37" xfId="0" applyFont="1" applyFill="1" applyBorder="1" applyAlignment="1" applyProtection="1">
      <alignment horizontal="center" vertical="center" wrapText="1" readingOrder="1"/>
      <protection locked="0"/>
    </xf>
    <xf numFmtId="3" fontId="9" fillId="0" borderId="29" xfId="0" applyNumberFormat="1" applyFont="1" applyBorder="1" applyAlignment="1" applyProtection="1">
      <alignment vertical="center" wrapText="1" readingOrder="1"/>
      <protection locked="0"/>
    </xf>
    <xf numFmtId="3" fontId="13" fillId="0" borderId="0" xfId="0" applyNumberFormat="1" applyFont="1"/>
    <xf numFmtId="1" fontId="22" fillId="15" borderId="41" xfId="2" applyNumberFormat="1" applyFont="1" applyFill="1" applyBorder="1" applyAlignment="1">
      <alignment horizontal="center" vertical="center" wrapText="1"/>
      <protection locked="0"/>
    </xf>
    <xf numFmtId="0" fontId="26" fillId="0" borderId="0" xfId="0" applyFont="1"/>
    <xf numFmtId="0" fontId="20" fillId="0" borderId="10" xfId="0" applyFont="1" applyBorder="1" applyAlignment="1">
      <alignment horizontal="right" vertical="center" wrapText="1" shrinkToFit="1"/>
    </xf>
    <xf numFmtId="49" fontId="23" fillId="3" borderId="22" xfId="0" applyNumberFormat="1" applyFont="1" applyFill="1" applyBorder="1" applyAlignment="1">
      <alignment vertical="center" wrapText="1" shrinkToFit="1"/>
    </xf>
    <xf numFmtId="49" fontId="23" fillId="0" borderId="23" xfId="0" applyNumberFormat="1" applyFont="1" applyBorder="1" applyAlignment="1">
      <alignment horizontal="left" vertical="center" wrapText="1" shrinkToFit="1"/>
    </xf>
    <xf numFmtId="3" fontId="23" fillId="0" borderId="15" xfId="1" applyNumberFormat="1" applyFont="1" applyBorder="1">
      <protection locked="0"/>
    </xf>
    <xf numFmtId="0" fontId="19" fillId="2" borderId="34" xfId="0" applyFont="1" applyFill="1" applyBorder="1" applyAlignment="1">
      <alignment horizontal="center" vertical="center" wrapText="1" shrinkToFit="1"/>
    </xf>
    <xf numFmtId="0" fontId="8" fillId="14" borderId="34" xfId="0" applyFont="1" applyFill="1" applyBorder="1" applyAlignment="1" applyProtection="1">
      <alignment horizontal="center" vertical="center" wrapText="1" readingOrder="1"/>
      <protection locked="0"/>
    </xf>
    <xf numFmtId="3" fontId="27" fillId="3" borderId="0" xfId="0" applyNumberFormat="1" applyFont="1" applyFill="1" applyAlignment="1">
      <alignment horizontal="right" vertical="center" wrapText="1" shrinkToFit="1"/>
    </xf>
    <xf numFmtId="3" fontId="23" fillId="0" borderId="34" xfId="0" applyNumberFormat="1" applyFont="1" applyBorder="1"/>
    <xf numFmtId="0" fontId="8" fillId="14" borderId="31" xfId="0" applyFont="1" applyFill="1" applyBorder="1" applyAlignment="1" applyProtection="1">
      <alignment horizontal="center" vertical="center" wrapText="1" readingOrder="1"/>
      <protection locked="0"/>
    </xf>
    <xf numFmtId="49" fontId="9" fillId="0" borderId="32" xfId="0" applyNumberFormat="1" applyFont="1" applyBorder="1" applyAlignment="1" applyProtection="1">
      <alignment vertical="center" wrapText="1" readingOrder="1"/>
      <protection locked="0"/>
    </xf>
    <xf numFmtId="3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49" fontId="9" fillId="0" borderId="34" xfId="0" applyNumberFormat="1" applyFont="1" applyBorder="1" applyAlignment="1" applyProtection="1">
      <alignment vertical="center" wrapText="1" readingOrder="1"/>
      <protection locked="0"/>
    </xf>
    <xf numFmtId="49" fontId="9" fillId="0" borderId="1" xfId="0" applyNumberFormat="1" applyFont="1" applyBorder="1" applyAlignment="1" applyProtection="1">
      <alignment vertical="center" wrapText="1" readingOrder="1"/>
      <protection locked="0"/>
    </xf>
    <xf numFmtId="49" fontId="9" fillId="0" borderId="18" xfId="0" applyNumberFormat="1" applyFont="1" applyBorder="1" applyAlignment="1" applyProtection="1">
      <alignment vertical="center" wrapText="1" readingOrder="1"/>
      <protection locked="0"/>
    </xf>
    <xf numFmtId="0" fontId="0" fillId="0" borderId="2" xfId="0" applyBorder="1"/>
    <xf numFmtId="3" fontId="23" fillId="0" borderId="4" xfId="0" applyNumberFormat="1" applyFont="1" applyBorder="1" applyAlignment="1">
      <alignment horizontal="right" vertical="center" wrapText="1" shrinkToFit="1"/>
    </xf>
    <xf numFmtId="49" fontId="25" fillId="0" borderId="44" xfId="1" applyNumberFormat="1" applyFont="1" applyBorder="1" applyAlignment="1">
      <alignment horizontal="right"/>
      <protection locked="0"/>
    </xf>
    <xf numFmtId="49" fontId="24" fillId="0" borderId="39" xfId="1" applyNumberFormat="1" applyFont="1" applyBorder="1" applyAlignment="1">
      <alignment horizontal="center"/>
      <protection locked="0"/>
    </xf>
    <xf numFmtId="1" fontId="22" fillId="15" borderId="50" xfId="2" applyNumberFormat="1" applyFont="1" applyFill="1" applyBorder="1" applyAlignment="1">
      <alignment horizontal="center" vertical="center" wrapText="1"/>
      <protection locked="0"/>
    </xf>
    <xf numFmtId="3" fontId="23" fillId="0" borderId="16" xfId="2" applyNumberFormat="1" applyFont="1" applyBorder="1">
      <protection locked="0"/>
    </xf>
    <xf numFmtId="3" fontId="23" fillId="0" borderId="15" xfId="2" applyNumberFormat="1" applyFont="1" applyBorder="1">
      <protection locked="0"/>
    </xf>
    <xf numFmtId="49" fontId="25" fillId="0" borderId="48" xfId="0" applyNumberFormat="1" applyFont="1" applyBorder="1" applyAlignment="1">
      <alignment horizontal="right"/>
    </xf>
    <xf numFmtId="0" fontId="23" fillId="0" borderId="49" xfId="0" applyFont="1" applyBorder="1"/>
    <xf numFmtId="3" fontId="23" fillId="0" borderId="38" xfId="2" applyNumberFormat="1" applyFont="1" applyFill="1" applyBorder="1" applyAlignment="1">
      <alignment horizontal="center" vertical="center"/>
      <protection locked="0"/>
    </xf>
    <xf numFmtId="3" fontId="23" fillId="0" borderId="50" xfId="1" applyNumberFormat="1" applyFont="1" applyBorder="1">
      <protection locked="0"/>
    </xf>
    <xf numFmtId="3" fontId="23" fillId="0" borderId="23" xfId="1" applyNumberFormat="1" applyFont="1" applyBorder="1" applyAlignment="1">
      <alignment horizontal="right" vertical="center"/>
      <protection locked="0"/>
    </xf>
    <xf numFmtId="3" fontId="23" fillId="0" borderId="23" xfId="2" applyNumberFormat="1" applyFont="1" applyFill="1" applyBorder="1" applyAlignment="1">
      <alignment horizontal="center" vertical="center"/>
      <protection locked="0"/>
    </xf>
    <xf numFmtId="0" fontId="23" fillId="0" borderId="10" xfId="0" applyFont="1" applyBorder="1"/>
    <xf numFmtId="3" fontId="23" fillId="0" borderId="10" xfId="0" applyNumberFormat="1" applyFont="1" applyBorder="1"/>
    <xf numFmtId="3" fontId="23" fillId="0" borderId="45" xfId="1" applyNumberFormat="1" applyFont="1" applyBorder="1">
      <protection locked="0"/>
    </xf>
    <xf numFmtId="3" fontId="23" fillId="0" borderId="10" xfId="1" applyNumberFormat="1" applyFont="1" applyBorder="1" applyAlignment="1">
      <alignment horizontal="right" vertical="center"/>
      <protection locked="0"/>
    </xf>
    <xf numFmtId="3" fontId="23" fillId="0" borderId="10" xfId="2" applyNumberFormat="1" applyFont="1" applyFill="1" applyBorder="1" applyAlignment="1">
      <alignment horizontal="center" vertical="center"/>
      <protection locked="0"/>
    </xf>
    <xf numFmtId="3" fontId="23" fillId="0" borderId="17" xfId="1" applyNumberFormat="1" applyFont="1" applyBorder="1">
      <protection locked="0"/>
    </xf>
    <xf numFmtId="49" fontId="25" fillId="0" borderId="9" xfId="0" applyNumberFormat="1" applyFont="1" applyBorder="1" applyAlignment="1">
      <alignment horizontal="right"/>
    </xf>
    <xf numFmtId="0" fontId="8" fillId="16" borderId="26" xfId="0" applyFont="1" applyFill="1" applyBorder="1" applyAlignment="1" applyProtection="1">
      <alignment vertical="center" wrapText="1" readingOrder="1"/>
      <protection locked="0"/>
    </xf>
    <xf numFmtId="3" fontId="23" fillId="0" borderId="37" xfId="0" applyNumberFormat="1" applyFont="1" applyBorder="1" applyAlignment="1">
      <alignment horizontal="right" vertical="center" wrapText="1" shrinkToFit="1"/>
    </xf>
    <xf numFmtId="3" fontId="24" fillId="12" borderId="28" xfId="0" applyNumberFormat="1" applyFont="1" applyFill="1" applyBorder="1" applyAlignment="1">
      <alignment horizontal="right" vertical="center" wrapText="1" shrinkToFit="1"/>
    </xf>
    <xf numFmtId="3" fontId="23" fillId="0" borderId="55" xfId="0" applyNumberFormat="1" applyFont="1" applyBorder="1" applyAlignment="1">
      <alignment horizontal="right" vertical="center" wrapText="1" shrinkToFit="1"/>
    </xf>
    <xf numFmtId="3" fontId="23" fillId="0" borderId="2" xfId="0" applyNumberFormat="1" applyFont="1" applyBorder="1" applyAlignment="1">
      <alignment horizontal="right" vertical="center" wrapText="1" shrinkToFit="1"/>
    </xf>
    <xf numFmtId="3" fontId="11" fillId="14" borderId="28" xfId="0" applyNumberFormat="1" applyFont="1" applyFill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vertical="center" wrapText="1" readingOrder="1"/>
      <protection locked="0"/>
    </xf>
    <xf numFmtId="3" fontId="19" fillId="16" borderId="39" xfId="0" applyNumberFormat="1" applyFont="1" applyFill="1" applyBorder="1" applyAlignment="1">
      <alignment vertical="center" wrapText="1" readingOrder="1"/>
    </xf>
    <xf numFmtId="3" fontId="9" fillId="0" borderId="1" xfId="0" applyNumberFormat="1" applyFont="1" applyBorder="1" applyAlignment="1" applyProtection="1">
      <alignment vertical="center" wrapText="1" readingOrder="1"/>
      <protection locked="0"/>
    </xf>
    <xf numFmtId="3" fontId="11" fillId="14" borderId="14" xfId="0" applyNumberFormat="1" applyFont="1" applyFill="1" applyBorder="1" applyAlignment="1" applyProtection="1">
      <alignment vertical="center" wrapText="1" readingOrder="1"/>
      <protection locked="0"/>
    </xf>
    <xf numFmtId="3" fontId="8" fillId="16" borderId="39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7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28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vertical="center" wrapText="1" readingOrder="1"/>
      <protection locked="0"/>
    </xf>
    <xf numFmtId="3" fontId="9" fillId="0" borderId="55" xfId="0" applyNumberFormat="1" applyFont="1" applyBorder="1" applyAlignment="1" applyProtection="1">
      <alignment vertical="center" wrapText="1" readingOrder="1"/>
      <protection locked="0"/>
    </xf>
    <xf numFmtId="3" fontId="9" fillId="0" borderId="43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3" fillId="14" borderId="28" xfId="0" applyNumberFormat="1" applyFont="1" applyFill="1" applyBorder="1"/>
    <xf numFmtId="3" fontId="3" fillId="14" borderId="14" xfId="0" applyNumberFormat="1" applyFont="1" applyFill="1" applyBorder="1"/>
    <xf numFmtId="3" fontId="3" fillId="14" borderId="7" xfId="0" applyNumberFormat="1" applyFont="1" applyFill="1" applyBorder="1"/>
    <xf numFmtId="3" fontId="3" fillId="14" borderId="7" xfId="0" applyNumberFormat="1" applyFont="1" applyFill="1" applyBorder="1" applyAlignment="1">
      <alignment horizontal="center"/>
    </xf>
    <xf numFmtId="0" fontId="3" fillId="16" borderId="27" xfId="0" applyFont="1" applyFill="1" applyBorder="1" applyAlignment="1">
      <alignment vertical="center" wrapText="1" readingOrder="1"/>
    </xf>
    <xf numFmtId="3" fontId="8" fillId="16" borderId="27" xfId="0" applyNumberFormat="1" applyFont="1" applyFill="1" applyBorder="1" applyAlignment="1" applyProtection="1">
      <alignment vertical="center" wrapText="1" readingOrder="1"/>
      <protection locked="0"/>
    </xf>
    <xf numFmtId="3" fontId="23" fillId="0" borderId="30" xfId="0" applyNumberFormat="1" applyFont="1" applyBorder="1" applyAlignment="1">
      <alignment horizontal="center" vertical="center" wrapText="1" shrinkToFit="1"/>
    </xf>
    <xf numFmtId="3" fontId="23" fillId="3" borderId="29" xfId="0" applyNumberFormat="1" applyFont="1" applyFill="1" applyBorder="1" applyAlignment="1">
      <alignment horizontal="center" vertical="center" wrapText="1" shrinkToFit="1"/>
    </xf>
    <xf numFmtId="3" fontId="23" fillId="0" borderId="45" xfId="0" applyNumberFormat="1" applyFont="1" applyBorder="1" applyAlignment="1">
      <alignment horizontal="right" vertical="center" wrapText="1" shrinkToFit="1"/>
    </xf>
    <xf numFmtId="3" fontId="23" fillId="0" borderId="17" xfId="0" applyNumberFormat="1" applyFont="1" applyBorder="1" applyAlignment="1">
      <alignment horizontal="right" vertical="center" wrapText="1" shrinkToFit="1"/>
    </xf>
    <xf numFmtId="3" fontId="23" fillId="0" borderId="41" xfId="0" applyNumberFormat="1" applyFont="1" applyBorder="1" applyAlignment="1">
      <alignment horizontal="right" vertical="center" wrapText="1" shrinkToFit="1"/>
    </xf>
    <xf numFmtId="3" fontId="23" fillId="0" borderId="50" xfId="0" applyNumberFormat="1" applyFont="1" applyBorder="1" applyAlignment="1">
      <alignment horizontal="right" vertical="center" wrapText="1" shrinkToFit="1"/>
    </xf>
    <xf numFmtId="3" fontId="11" fillId="14" borderId="26" xfId="0" applyNumberFormat="1" applyFont="1" applyFill="1" applyBorder="1" applyAlignment="1" applyProtection="1">
      <alignment vertical="center" wrapText="1" readingOrder="1"/>
      <protection locked="0"/>
    </xf>
    <xf numFmtId="49" fontId="23" fillId="3" borderId="9" xfId="0" applyNumberFormat="1" applyFont="1" applyFill="1" applyBorder="1" applyAlignment="1">
      <alignment vertical="center" wrapText="1" shrinkToFit="1"/>
    </xf>
    <xf numFmtId="49" fontId="23" fillId="0" borderId="10" xfId="0" applyNumberFormat="1" applyFont="1" applyBorder="1" applyAlignment="1">
      <alignment horizontal="left" vertical="center" wrapText="1" shrinkToFit="1"/>
    </xf>
    <xf numFmtId="3" fontId="23" fillId="0" borderId="55" xfId="0" applyNumberFormat="1" applyFont="1" applyBorder="1" applyAlignment="1">
      <alignment horizontal="center" vertical="center" wrapText="1" shrinkToFit="1"/>
    </xf>
    <xf numFmtId="3" fontId="23" fillId="0" borderId="36" xfId="0" applyNumberFormat="1" applyFont="1" applyBorder="1" applyAlignment="1">
      <alignment horizontal="right" vertical="center" wrapText="1" shrinkToFit="1"/>
    </xf>
    <xf numFmtId="3" fontId="23" fillId="0" borderId="58" xfId="0" applyNumberFormat="1" applyFont="1" applyBorder="1" applyAlignment="1">
      <alignment horizontal="right" vertical="center" wrapText="1" shrinkToFit="1"/>
    </xf>
    <xf numFmtId="3" fontId="23" fillId="0" borderId="59" xfId="0" applyNumberFormat="1" applyFont="1" applyBorder="1" applyAlignment="1">
      <alignment horizontal="right" vertical="center" wrapText="1" shrinkToFit="1"/>
    </xf>
    <xf numFmtId="3" fontId="23" fillId="0" borderId="49" xfId="0" applyNumberFormat="1" applyFont="1" applyBorder="1" applyAlignment="1">
      <alignment horizontal="right" vertical="center" wrapText="1" shrinkToFit="1"/>
    </xf>
    <xf numFmtId="3" fontId="23" fillId="0" borderId="57" xfId="0" applyNumberFormat="1" applyFont="1" applyBorder="1" applyAlignment="1">
      <alignment horizontal="center" vertical="center" wrapText="1" shrinkToFit="1"/>
    </xf>
    <xf numFmtId="49" fontId="23" fillId="3" borderId="18" xfId="0" applyNumberFormat="1" applyFont="1" applyFill="1" applyBorder="1" applyAlignment="1">
      <alignment vertical="center" wrapText="1" shrinkToFit="1"/>
    </xf>
    <xf numFmtId="3" fontId="23" fillId="0" borderId="57" xfId="0" applyNumberFormat="1" applyFont="1" applyBorder="1" applyAlignment="1">
      <alignment horizontal="right" vertical="center" wrapText="1" shrinkToFit="1"/>
    </xf>
    <xf numFmtId="3" fontId="23" fillId="0" borderId="60" xfId="0" applyNumberFormat="1" applyFont="1" applyBorder="1" applyAlignment="1">
      <alignment horizontal="right" vertical="center" wrapText="1" shrinkToFit="1"/>
    </xf>
    <xf numFmtId="3" fontId="23" fillId="0" borderId="2" xfId="0" applyNumberFormat="1" applyFont="1" applyBorder="1" applyAlignment="1">
      <alignment horizontal="center" vertical="center" wrapText="1" shrinkToFit="1"/>
    </xf>
    <xf numFmtId="3" fontId="22" fillId="11" borderId="7" xfId="0" applyNumberFormat="1" applyFont="1" applyFill="1" applyBorder="1" applyAlignment="1">
      <alignment horizontal="center" vertical="center"/>
    </xf>
    <xf numFmtId="3" fontId="22" fillId="11" borderId="7" xfId="0" applyNumberFormat="1" applyFont="1" applyFill="1" applyBorder="1" applyAlignment="1">
      <alignment vertical="center"/>
    </xf>
    <xf numFmtId="3" fontId="24" fillId="12" borderId="7" xfId="0" applyNumberFormat="1" applyFont="1" applyFill="1" applyBorder="1" applyAlignment="1">
      <alignment horizontal="center" vertical="center" wrapText="1" shrinkToFit="1"/>
    </xf>
    <xf numFmtId="3" fontId="22" fillId="11" borderId="28" xfId="0" applyNumberFormat="1" applyFont="1" applyFill="1" applyBorder="1" applyAlignment="1">
      <alignment vertical="center"/>
    </xf>
    <xf numFmtId="3" fontId="24" fillId="12" borderId="47" xfId="0" applyNumberFormat="1" applyFont="1" applyFill="1" applyBorder="1" applyAlignment="1">
      <alignment horizontal="right" vertical="center" wrapText="1" shrinkToFit="1"/>
    </xf>
    <xf numFmtId="3" fontId="24" fillId="12" borderId="12" xfId="0" applyNumberFormat="1" applyFont="1" applyFill="1" applyBorder="1" applyAlignment="1">
      <alignment horizontal="right" vertical="center" wrapText="1" shrinkToFit="1"/>
    </xf>
    <xf numFmtId="3" fontId="24" fillId="12" borderId="61" xfId="0" applyNumberFormat="1" applyFont="1" applyFill="1" applyBorder="1" applyAlignment="1">
      <alignment horizontal="center" vertical="center" wrapText="1" shrinkToFit="1"/>
    </xf>
    <xf numFmtId="3" fontId="24" fillId="12" borderId="53" xfId="0" applyNumberFormat="1" applyFont="1" applyFill="1" applyBorder="1" applyAlignment="1">
      <alignment horizontal="right" vertical="center" wrapText="1" shrinkToFit="1"/>
    </xf>
    <xf numFmtId="49" fontId="23" fillId="3" borderId="55" xfId="0" applyNumberFormat="1" applyFont="1" applyFill="1" applyBorder="1" applyAlignment="1">
      <alignment horizontal="left" vertical="center" wrapText="1" shrinkToFit="1"/>
    </xf>
    <xf numFmtId="3" fontId="23" fillId="3" borderId="55" xfId="0" applyNumberFormat="1" applyFont="1" applyFill="1" applyBorder="1" applyAlignment="1">
      <alignment horizontal="right" vertical="center" wrapText="1" shrinkToFit="1"/>
    </xf>
    <xf numFmtId="3" fontId="23" fillId="3" borderId="55" xfId="0" applyNumberFormat="1" applyFont="1" applyFill="1" applyBorder="1" applyAlignment="1">
      <alignment horizontal="center" vertical="center" wrapText="1" shrinkToFit="1"/>
    </xf>
    <xf numFmtId="3" fontId="23" fillId="3" borderId="36" xfId="0" applyNumberFormat="1" applyFont="1" applyFill="1" applyBorder="1" applyAlignment="1">
      <alignment horizontal="right" vertical="center" wrapText="1" shrinkToFit="1"/>
    </xf>
    <xf numFmtId="3" fontId="23" fillId="3" borderId="62" xfId="0" applyNumberFormat="1" applyFont="1" applyFill="1" applyBorder="1" applyAlignment="1">
      <alignment horizontal="right" vertical="center" wrapText="1" shrinkToFit="1"/>
    </xf>
    <xf numFmtId="3" fontId="23" fillId="0" borderId="62" xfId="0" applyNumberFormat="1" applyFont="1" applyBorder="1" applyAlignment="1">
      <alignment horizontal="right" vertical="center" wrapText="1" shrinkToFit="1"/>
    </xf>
    <xf numFmtId="49" fontId="23" fillId="0" borderId="18" xfId="0" applyNumberFormat="1" applyFont="1" applyBorder="1" applyAlignment="1">
      <alignment vertical="center" wrapText="1" shrinkToFit="1"/>
    </xf>
    <xf numFmtId="3" fontId="23" fillId="3" borderId="37" xfId="0" applyNumberFormat="1" applyFont="1" applyFill="1" applyBorder="1" applyAlignment="1">
      <alignment horizontal="center" vertical="center" wrapText="1" shrinkToFit="1"/>
    </xf>
    <xf numFmtId="3" fontId="23" fillId="0" borderId="63" xfId="0" applyNumberFormat="1" applyFont="1" applyBorder="1" applyAlignment="1">
      <alignment horizontal="right" vertical="center" wrapText="1" shrinkToFit="1"/>
    </xf>
    <xf numFmtId="3" fontId="23" fillId="0" borderId="29" xfId="0" applyNumberFormat="1" applyFont="1" applyBorder="1" applyAlignment="1">
      <alignment horizontal="center" vertical="center" wrapText="1" shrinkToFit="1"/>
    </xf>
    <xf numFmtId="3" fontId="23" fillId="0" borderId="61" xfId="0" applyNumberFormat="1" applyFont="1" applyBorder="1" applyAlignment="1">
      <alignment horizontal="right" vertical="center" wrapText="1" shrinkToFit="1"/>
    </xf>
    <xf numFmtId="3" fontId="23" fillId="0" borderId="31" xfId="0" applyNumberFormat="1" applyFont="1" applyBorder="1" applyAlignment="1">
      <alignment horizontal="right" vertical="center" wrapText="1" shrinkToFit="1"/>
    </xf>
    <xf numFmtId="3" fontId="22" fillId="11" borderId="7" xfId="0" applyNumberFormat="1" applyFont="1" applyFill="1" applyBorder="1" applyAlignment="1">
      <alignment horizontal="right" vertical="center"/>
    </xf>
    <xf numFmtId="3" fontId="20" fillId="3" borderId="30" xfId="0" applyNumberFormat="1" applyFont="1" applyFill="1" applyBorder="1" applyAlignment="1">
      <alignment horizontal="right" vertical="center" wrapText="1" shrinkToFit="1"/>
    </xf>
    <xf numFmtId="3" fontId="19" fillId="4" borderId="28" xfId="0" applyNumberFormat="1" applyFont="1" applyFill="1" applyBorder="1"/>
    <xf numFmtId="3" fontId="20" fillId="3" borderId="30" xfId="0" applyNumberFormat="1" applyFont="1" applyFill="1" applyBorder="1" applyAlignment="1">
      <alignment vertical="center" wrapText="1" shrinkToFit="1"/>
    </xf>
    <xf numFmtId="3" fontId="19" fillId="4" borderId="39" xfId="0" applyNumberFormat="1" applyFont="1" applyFill="1" applyBorder="1"/>
    <xf numFmtId="3" fontId="20" fillId="3" borderId="4" xfId="0" applyNumberFormat="1" applyFont="1" applyFill="1" applyBorder="1" applyAlignment="1">
      <alignment vertical="center" wrapText="1" shrinkToFit="1"/>
    </xf>
    <xf numFmtId="3" fontId="21" fillId="3" borderId="2" xfId="0" applyNumberFormat="1" applyFont="1" applyFill="1" applyBorder="1" applyAlignment="1">
      <alignment vertical="center" wrapText="1" shrinkToFit="1"/>
    </xf>
    <xf numFmtId="3" fontId="21" fillId="3" borderId="6" xfId="0" applyNumberFormat="1" applyFont="1" applyFill="1" applyBorder="1" applyAlignment="1">
      <alignment vertical="center" wrapText="1" shrinkToFit="1"/>
    </xf>
    <xf numFmtId="3" fontId="19" fillId="4" borderId="7" xfId="0" applyNumberFormat="1" applyFont="1" applyFill="1" applyBorder="1" applyAlignment="1">
      <alignment horizontal="right"/>
    </xf>
    <xf numFmtId="3" fontId="19" fillId="4" borderId="39" xfId="0" applyNumberFormat="1" applyFont="1" applyFill="1" applyBorder="1" applyAlignment="1">
      <alignment horizontal="center"/>
    </xf>
    <xf numFmtId="3" fontId="23" fillId="0" borderId="62" xfId="1" applyNumberFormat="1" applyFont="1" applyBorder="1" applyAlignment="1">
      <alignment horizontal="right"/>
      <protection locked="0"/>
    </xf>
    <xf numFmtId="3" fontId="23" fillId="0" borderId="33" xfId="1" applyNumberFormat="1" applyFont="1" applyBorder="1" applyAlignment="1">
      <alignment horizontal="right"/>
      <protection locked="0"/>
    </xf>
    <xf numFmtId="3" fontId="23" fillId="0" borderId="2" xfId="1" applyNumberFormat="1" applyFont="1" applyBorder="1" applyAlignment="1">
      <alignment horizontal="right"/>
      <protection locked="0"/>
    </xf>
    <xf numFmtId="3" fontId="23" fillId="0" borderId="49" xfId="1" applyNumberFormat="1" applyFont="1" applyBorder="1" applyAlignment="1">
      <alignment horizontal="right"/>
      <protection locked="0"/>
    </xf>
    <xf numFmtId="3" fontId="23" fillId="0" borderId="10" xfId="1" applyNumberFormat="1" applyFont="1" applyBorder="1" applyAlignment="1">
      <alignment horizontal="right"/>
      <protection locked="0"/>
    </xf>
    <xf numFmtId="3" fontId="23" fillId="0" borderId="4" xfId="1" applyNumberFormat="1" applyFont="1" applyBorder="1" applyAlignment="1">
      <alignment horizontal="right"/>
      <protection locked="0"/>
    </xf>
    <xf numFmtId="3" fontId="23" fillId="0" borderId="58" xfId="1" applyNumberFormat="1" applyFont="1" applyBorder="1" applyAlignment="1">
      <alignment horizontal="right"/>
      <protection locked="0"/>
    </xf>
    <xf numFmtId="3" fontId="23" fillId="0" borderId="4" xfId="2" applyNumberFormat="1" applyFont="1" applyFill="1" applyBorder="1" applyAlignment="1">
      <alignment horizontal="center" vertical="center"/>
      <protection locked="0"/>
    </xf>
    <xf numFmtId="3" fontId="23" fillId="0" borderId="7" xfId="1" applyNumberFormat="1" applyFont="1" applyBorder="1" applyAlignment="1">
      <alignment horizontal="right"/>
      <protection locked="0"/>
    </xf>
    <xf numFmtId="3" fontId="23" fillId="0" borderId="7" xfId="1" applyNumberFormat="1" applyFont="1" applyBorder="1" applyAlignment="1">
      <alignment horizontal="center"/>
      <protection locked="0"/>
    </xf>
    <xf numFmtId="1" fontId="22" fillId="14" borderId="63" xfId="2" applyNumberFormat="1" applyFont="1" applyFill="1" applyBorder="1" applyAlignment="1">
      <alignment horizontal="center" vertical="center" wrapText="1"/>
      <protection locked="0"/>
    </xf>
    <xf numFmtId="1" fontId="22" fillId="14" borderId="1" xfId="2" applyNumberFormat="1" applyFont="1" applyFill="1" applyBorder="1" applyAlignment="1">
      <alignment horizontal="center" vertical="center" wrapText="1"/>
      <protection locked="0"/>
    </xf>
    <xf numFmtId="3" fontId="22" fillId="0" borderId="28" xfId="1" applyNumberFormat="1" applyFont="1" applyBorder="1" applyAlignment="1">
      <alignment horizontal="right"/>
      <protection locked="0"/>
    </xf>
    <xf numFmtId="3" fontId="22" fillId="0" borderId="7" xfId="1" applyNumberFormat="1" applyFont="1" applyBorder="1" applyAlignment="1">
      <alignment horizontal="right"/>
      <protection locked="0"/>
    </xf>
    <xf numFmtId="3" fontId="22" fillId="0" borderId="7" xfId="1" applyNumberFormat="1" applyFont="1" applyBorder="1" applyAlignment="1">
      <alignment horizontal="center"/>
      <protection locked="0"/>
    </xf>
    <xf numFmtId="3" fontId="23" fillId="0" borderId="49" xfId="0" applyNumberFormat="1" applyFont="1" applyBorder="1"/>
    <xf numFmtId="3" fontId="22" fillId="14" borderId="28" xfId="1" applyNumberFormat="1" applyFont="1" applyFill="1" applyBorder="1" applyAlignment="1">
      <alignment horizontal="right"/>
      <protection locked="0"/>
    </xf>
    <xf numFmtId="3" fontId="22" fillId="14" borderId="7" xfId="1" applyNumberFormat="1" applyFont="1" applyFill="1" applyBorder="1" applyAlignment="1">
      <alignment horizontal="right"/>
      <protection locked="0"/>
    </xf>
    <xf numFmtId="3" fontId="22" fillId="14" borderId="7" xfId="1" applyNumberFormat="1" applyFont="1" applyFill="1" applyBorder="1" applyAlignment="1">
      <alignment horizontal="center"/>
      <protection locked="0"/>
    </xf>
    <xf numFmtId="49" fontId="23" fillId="0" borderId="40" xfId="2" applyNumberFormat="1" applyFont="1" applyFill="1" applyBorder="1" applyAlignment="1">
      <alignment horizontal="right" vertical="center"/>
      <protection locked="0"/>
    </xf>
    <xf numFmtId="3" fontId="23" fillId="0" borderId="45" xfId="0" applyNumberFormat="1" applyFont="1" applyBorder="1"/>
    <xf numFmtId="49" fontId="25" fillId="0" borderId="3" xfId="2" applyNumberFormat="1" applyFont="1" applyBorder="1" applyAlignment="1">
      <alignment horizontal="right"/>
      <protection locked="0"/>
    </xf>
    <xf numFmtId="49" fontId="25" fillId="0" borderId="11" xfId="1" applyNumberFormat="1" applyFont="1" applyBorder="1" applyAlignment="1">
      <alignment horizontal="right"/>
      <protection locked="0"/>
    </xf>
    <xf numFmtId="0" fontId="0" fillId="0" borderId="11" xfId="0" applyBorder="1"/>
    <xf numFmtId="0" fontId="0" fillId="0" borderId="62" xfId="0" applyBorder="1"/>
    <xf numFmtId="49" fontId="25" fillId="0" borderId="48" xfId="1" applyNumberFormat="1" applyFont="1" applyBorder="1" applyAlignment="1">
      <alignment horizontal="right"/>
      <protection locked="0"/>
    </xf>
    <xf numFmtId="3" fontId="23" fillId="0" borderId="41" xfId="0" applyNumberFormat="1" applyFont="1" applyBorder="1"/>
    <xf numFmtId="3" fontId="23" fillId="0" borderId="60" xfId="1" applyNumberFormat="1" applyFont="1" applyBorder="1" applyAlignment="1">
      <alignment horizontal="right"/>
      <protection locked="0"/>
    </xf>
    <xf numFmtId="3" fontId="23" fillId="0" borderId="36" xfId="2" applyNumberFormat="1" applyFont="1" applyFill="1" applyBorder="1" applyAlignment="1">
      <alignment horizontal="right"/>
      <protection locked="0"/>
    </xf>
    <xf numFmtId="3" fontId="23" fillId="0" borderId="45" xfId="0" applyNumberFormat="1" applyFont="1" applyBorder="1" applyAlignment="1">
      <alignment horizontal="center" vertical="center" wrapText="1" shrinkToFit="1"/>
    </xf>
    <xf numFmtId="3" fontId="23" fillId="0" borderId="41" xfId="0" applyNumberFormat="1" applyFont="1" applyBorder="1" applyAlignment="1">
      <alignment horizontal="center" vertical="center" wrapText="1" shrinkToFit="1"/>
    </xf>
    <xf numFmtId="0" fontId="9" fillId="0" borderId="4" xfId="0" applyFont="1" applyBorder="1" applyAlignment="1" applyProtection="1">
      <alignment vertical="center" wrapText="1" readingOrder="1"/>
      <protection locked="0"/>
    </xf>
    <xf numFmtId="49" fontId="23" fillId="0" borderId="22" xfId="0" applyNumberFormat="1" applyFont="1" applyBorder="1" applyAlignment="1">
      <alignment horizontal="left" vertical="center" wrapText="1" shrinkToFit="1"/>
    </xf>
    <xf numFmtId="3" fontId="23" fillId="0" borderId="31" xfId="0" applyNumberFormat="1" applyFont="1" applyBorder="1" applyAlignment="1">
      <alignment horizontal="center" vertical="center" wrapText="1" shrinkToFit="1"/>
    </xf>
    <xf numFmtId="49" fontId="23" fillId="0" borderId="9" xfId="0" applyNumberFormat="1" applyFont="1" applyBorder="1" applyAlignment="1">
      <alignment horizontal="left" vertical="center" wrapText="1" shrinkToFit="1"/>
    </xf>
    <xf numFmtId="3" fontId="19" fillId="4" borderId="38" xfId="0" applyNumberFormat="1" applyFont="1" applyFill="1" applyBorder="1" applyAlignment="1">
      <alignment horizontal="right"/>
    </xf>
    <xf numFmtId="3" fontId="19" fillId="4" borderId="8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3" fillId="15" borderId="18" xfId="0" applyFont="1" applyFill="1" applyBorder="1" applyAlignment="1">
      <alignment horizontal="center" wrapText="1"/>
    </xf>
    <xf numFmtId="0" fontId="23" fillId="15" borderId="1" xfId="0" applyFont="1" applyFill="1" applyBorder="1" applyAlignment="1">
      <alignment horizontal="center" wrapText="1"/>
    </xf>
    <xf numFmtId="1" fontId="23" fillId="14" borderId="56" xfId="2" applyNumberFormat="1" applyFont="1" applyFill="1" applyBorder="1" applyAlignment="1">
      <alignment horizontal="center" vertical="center" wrapText="1"/>
      <protection locked="0"/>
    </xf>
    <xf numFmtId="1" fontId="23" fillId="14" borderId="37" xfId="2" applyNumberFormat="1" applyFont="1" applyFill="1" applyBorder="1" applyAlignment="1">
      <alignment horizontal="center" vertical="center" wrapText="1"/>
      <protection locked="0"/>
    </xf>
    <xf numFmtId="49" fontId="22" fillId="15" borderId="26" xfId="0" applyNumberFormat="1" applyFont="1" applyFill="1" applyBorder="1"/>
    <xf numFmtId="49" fontId="23" fillId="15" borderId="39" xfId="0" applyNumberFormat="1" applyFont="1" applyFill="1" applyBorder="1"/>
    <xf numFmtId="3" fontId="22" fillId="14" borderId="26" xfId="0" applyNumberFormat="1" applyFont="1" applyFill="1" applyBorder="1"/>
    <xf numFmtId="0" fontId="23" fillId="14" borderId="39" xfId="0" applyFont="1" applyFill="1" applyBorder="1"/>
    <xf numFmtId="0" fontId="22" fillId="0" borderId="0" xfId="0" applyFont="1" applyAlignment="1">
      <alignment horizontal="center"/>
    </xf>
    <xf numFmtId="0" fontId="22" fillId="15" borderId="40" xfId="0" applyFont="1" applyFill="1" applyBorder="1" applyAlignment="1">
      <alignment horizontal="center" vertical="center"/>
    </xf>
    <xf numFmtId="0" fontId="23" fillId="15" borderId="35" xfId="0" applyFont="1" applyFill="1" applyBorder="1"/>
    <xf numFmtId="0" fontId="23" fillId="15" borderId="36" xfId="0" applyFont="1" applyFill="1" applyBorder="1"/>
    <xf numFmtId="0" fontId="22" fillId="14" borderId="35" xfId="0" applyFont="1" applyFill="1" applyBorder="1" applyAlignment="1">
      <alignment horizontal="center" vertical="center"/>
    </xf>
    <xf numFmtId="0" fontId="23" fillId="14" borderId="35" xfId="0" applyFont="1" applyFill="1" applyBorder="1" applyAlignment="1">
      <alignment horizontal="center" vertical="center"/>
    </xf>
    <xf numFmtId="0" fontId="23" fillId="14" borderId="36" xfId="0" applyFont="1" applyFill="1" applyBorder="1" applyAlignment="1">
      <alignment horizontal="center" vertical="center"/>
    </xf>
    <xf numFmtId="49" fontId="20" fillId="3" borderId="5" xfId="0" applyNumberFormat="1" applyFont="1" applyFill="1" applyBorder="1" applyAlignment="1">
      <alignment horizontal="left" vertical="center" wrapText="1" shrinkToFit="1"/>
    </xf>
    <xf numFmtId="0" fontId="20" fillId="0" borderId="22" xfId="0" applyFont="1" applyBorder="1" applyAlignment="1">
      <alignment horizontal="left" vertical="center" wrapText="1" shrinkToFit="1"/>
    </xf>
    <xf numFmtId="0" fontId="19" fillId="4" borderId="1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17" borderId="51" xfId="0" applyFont="1" applyFill="1" applyBorder="1" applyAlignment="1">
      <alignment horizontal="center"/>
    </xf>
    <xf numFmtId="0" fontId="22" fillId="17" borderId="52" xfId="0" applyFont="1" applyFill="1" applyBorder="1" applyAlignment="1">
      <alignment horizontal="center"/>
    </xf>
    <xf numFmtId="0" fontId="22" fillId="17" borderId="53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18" xfId="0" applyFont="1" applyFill="1" applyBorder="1" applyAlignment="1">
      <alignment horizontal="center" vertical="center" wrapText="1" shrinkToFit="1"/>
    </xf>
    <xf numFmtId="0" fontId="19" fillId="2" borderId="2" xfId="0" applyFont="1" applyFill="1" applyBorder="1" applyAlignment="1">
      <alignment horizontal="center" vertical="center" wrapText="1" shrinkToFit="1"/>
    </xf>
    <xf numFmtId="0" fontId="19" fillId="2" borderId="1" xfId="0" applyFont="1" applyFill="1" applyBorder="1" applyAlignment="1">
      <alignment horizontal="center" vertical="center" wrapText="1" shrinkToFit="1"/>
    </xf>
    <xf numFmtId="0" fontId="19" fillId="2" borderId="34" xfId="0" applyFont="1" applyFill="1" applyBorder="1" applyAlignment="1">
      <alignment horizontal="center" vertical="center" wrapText="1" shrinkToFit="1"/>
    </xf>
    <xf numFmtId="0" fontId="19" fillId="2" borderId="54" xfId="0" applyFont="1" applyFill="1" applyBorder="1" applyAlignment="1">
      <alignment horizontal="center" vertical="center" wrapText="1" shrinkToFit="1"/>
    </xf>
    <xf numFmtId="0" fontId="0" fillId="0" borderId="5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22" fillId="17" borderId="0" xfId="0" applyFont="1" applyFill="1" applyAlignment="1">
      <alignment horizontal="center"/>
    </xf>
    <xf numFmtId="0" fontId="19" fillId="5" borderId="40" xfId="0" applyFont="1" applyFill="1" applyBorder="1" applyAlignment="1">
      <alignment horizontal="center"/>
    </xf>
    <xf numFmtId="0" fontId="19" fillId="5" borderId="35" xfId="0" applyFont="1" applyFill="1" applyBorder="1" applyAlignment="1">
      <alignment horizontal="center"/>
    </xf>
    <xf numFmtId="0" fontId="19" fillId="5" borderId="36" xfId="0" applyFont="1" applyFill="1" applyBorder="1" applyAlignment="1">
      <alignment horizontal="center"/>
    </xf>
    <xf numFmtId="49" fontId="24" fillId="12" borderId="14" xfId="0" applyNumberFormat="1" applyFont="1" applyFill="1" applyBorder="1" applyAlignment="1">
      <alignment horizontal="center" vertical="center" wrapText="1" shrinkToFit="1"/>
    </xf>
    <xf numFmtId="49" fontId="24" fillId="12" borderId="7" xfId="0" applyNumberFormat="1" applyFont="1" applyFill="1" applyBorder="1" applyAlignment="1">
      <alignment horizontal="center" vertical="center" wrapText="1" shrinkToFit="1"/>
    </xf>
    <xf numFmtId="49" fontId="24" fillId="12" borderId="21" xfId="0" applyNumberFormat="1" applyFont="1" applyFill="1" applyBorder="1" applyAlignment="1">
      <alignment horizontal="center" vertical="center" wrapText="1" shrinkToFit="1"/>
    </xf>
    <xf numFmtId="49" fontId="24" fillId="12" borderId="12" xfId="0" applyNumberFormat="1" applyFont="1" applyFill="1" applyBorder="1" applyAlignment="1">
      <alignment horizontal="center" vertical="center" wrapText="1" shrinkToFit="1"/>
    </xf>
    <xf numFmtId="49" fontId="22" fillId="11" borderId="14" xfId="0" applyNumberFormat="1" applyFont="1" applyFill="1" applyBorder="1" applyAlignment="1">
      <alignment horizontal="center" vertical="center" wrapText="1" shrinkToFit="1"/>
    </xf>
    <xf numFmtId="49" fontId="22" fillId="11" borderId="7" xfId="0" applyNumberFormat="1" applyFont="1" applyFill="1" applyBorder="1" applyAlignment="1">
      <alignment horizontal="center" vertical="center" wrapText="1" shrinkToFit="1"/>
    </xf>
    <xf numFmtId="0" fontId="22" fillId="12" borderId="21" xfId="0" applyFont="1" applyFill="1" applyBorder="1" applyAlignment="1">
      <alignment horizontal="center"/>
    </xf>
    <xf numFmtId="0" fontId="22" fillId="12" borderId="12" xfId="0" applyFont="1" applyFill="1" applyBorder="1" applyAlignment="1">
      <alignment horizontal="center"/>
    </xf>
    <xf numFmtId="0" fontId="22" fillId="12" borderId="13" xfId="0" applyFont="1" applyFill="1" applyBorder="1" applyAlignment="1">
      <alignment horizontal="center"/>
    </xf>
    <xf numFmtId="0" fontId="22" fillId="10" borderId="9" xfId="0" applyFont="1" applyFill="1" applyBorder="1" applyAlignment="1">
      <alignment horizontal="center" vertical="center" wrapText="1" shrinkToFit="1"/>
    </xf>
    <xf numFmtId="0" fontId="22" fillId="10" borderId="18" xfId="0" applyFont="1" applyFill="1" applyBorder="1" applyAlignment="1">
      <alignment horizontal="center" vertical="center" wrapText="1" shrinkToFit="1"/>
    </xf>
    <xf numFmtId="0" fontId="22" fillId="10" borderId="10" xfId="0" applyFont="1" applyFill="1" applyBorder="1" applyAlignment="1">
      <alignment horizontal="center" vertical="center" wrapText="1" shrinkToFit="1"/>
    </xf>
    <xf numFmtId="0" fontId="22" fillId="10" borderId="1" xfId="0" applyFont="1" applyFill="1" applyBorder="1" applyAlignment="1">
      <alignment horizontal="center" vertical="center" wrapText="1" shrinkToFit="1"/>
    </xf>
    <xf numFmtId="0" fontId="22" fillId="10" borderId="45" xfId="0" applyFont="1" applyFill="1" applyBorder="1" applyAlignment="1">
      <alignment horizontal="center" vertical="center" wrapText="1" shrinkToFit="1"/>
    </xf>
    <xf numFmtId="0" fontId="22" fillId="10" borderId="35" xfId="0" applyFont="1" applyFill="1" applyBorder="1" applyAlignment="1">
      <alignment horizontal="center" vertical="center" wrapText="1" shrinkToFit="1"/>
    </xf>
    <xf numFmtId="0" fontId="22" fillId="10" borderId="55" xfId="0" applyFont="1" applyFill="1" applyBorder="1" applyAlignment="1">
      <alignment horizontal="center" vertical="center" wrapText="1" shrinkToFit="1"/>
    </xf>
    <xf numFmtId="49" fontId="8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6" borderId="28" xfId="0" applyFont="1" applyFill="1" applyBorder="1" applyAlignment="1">
      <alignment vertical="center" wrapText="1" readingOrder="1"/>
    </xf>
    <xf numFmtId="0" fontId="8" fillId="16" borderId="26" xfId="0" applyFont="1" applyFill="1" applyBorder="1" applyAlignment="1" applyProtection="1">
      <alignment vertical="center" wrapText="1" readingOrder="1"/>
      <protection locked="0"/>
    </xf>
    <xf numFmtId="0" fontId="8" fillId="14" borderId="14" xfId="0" applyFont="1" applyFill="1" applyBorder="1" applyAlignment="1" applyProtection="1">
      <alignment horizontal="center" vertical="center" wrapText="1" readingOrder="1"/>
      <protection locked="0"/>
    </xf>
    <xf numFmtId="0" fontId="8" fillId="14" borderId="38" xfId="0" applyFont="1" applyFill="1" applyBorder="1" applyAlignment="1" applyProtection="1">
      <alignment horizontal="center" vertical="center" wrapText="1" readingOrder="1"/>
      <protection locked="0"/>
    </xf>
    <xf numFmtId="0" fontId="8" fillId="7" borderId="9" xfId="0" applyFont="1" applyFill="1" applyBorder="1" applyAlignment="1" applyProtection="1">
      <alignment horizontal="center" wrapText="1" readingOrder="1"/>
      <protection locked="0"/>
    </xf>
    <xf numFmtId="0" fontId="8" fillId="7" borderId="10" xfId="0" applyFont="1" applyFill="1" applyBorder="1" applyAlignment="1" applyProtection="1">
      <alignment horizontal="center" wrapText="1" readingOrder="1"/>
      <protection locked="0"/>
    </xf>
    <xf numFmtId="0" fontId="8" fillId="7" borderId="17" xfId="0" applyFont="1" applyFill="1" applyBorder="1" applyAlignment="1" applyProtection="1">
      <alignment horizontal="center" wrapText="1" readingOrder="1"/>
      <protection locked="0"/>
    </xf>
    <xf numFmtId="0" fontId="8" fillId="14" borderId="11" xfId="0" applyFont="1" applyFill="1" applyBorder="1" applyAlignment="1" applyProtection="1">
      <alignment horizontal="center" vertical="center" wrapText="1" readingOrder="1"/>
      <protection locked="0"/>
    </xf>
    <xf numFmtId="0" fontId="8" fillId="14" borderId="18" xfId="0" applyFont="1" applyFill="1" applyBorder="1" applyAlignment="1" applyProtection="1">
      <alignment horizontal="center" vertical="center" wrapText="1" readingOrder="1"/>
      <protection locked="0"/>
    </xf>
    <xf numFmtId="0" fontId="8" fillId="14" borderId="2" xfId="0" applyFont="1" applyFill="1" applyBorder="1" applyAlignment="1" applyProtection="1">
      <alignment horizontal="center" vertical="center" wrapText="1" readingOrder="1"/>
      <protection locked="0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8" fillId="14" borderId="34" xfId="0" applyFont="1" applyFill="1" applyBorder="1" applyAlignment="1" applyProtection="1">
      <alignment horizontal="center" vertical="center" wrapText="1" readingOrder="1"/>
      <protection locked="0"/>
    </xf>
    <xf numFmtId="0" fontId="8" fillId="14" borderId="9" xfId="0" applyFont="1" applyFill="1" applyBorder="1" applyAlignment="1" applyProtection="1">
      <alignment horizontal="center" vertical="center" wrapText="1" readingOrder="1"/>
      <protection locked="0"/>
    </xf>
    <xf numFmtId="0" fontId="8" fillId="14" borderId="10" xfId="0" applyFont="1" applyFill="1" applyBorder="1" applyAlignment="1" applyProtection="1">
      <alignment horizontal="center" vertical="center" wrapText="1" readingOrder="1"/>
      <protection locked="0"/>
    </xf>
    <xf numFmtId="0" fontId="8" fillId="7" borderId="26" xfId="0" applyFont="1" applyFill="1" applyBorder="1" applyAlignment="1" applyProtection="1">
      <alignment horizontal="center" wrapText="1" readingOrder="1"/>
      <protection locked="0"/>
    </xf>
    <xf numFmtId="0" fontId="8" fillId="7" borderId="27" xfId="0" applyFont="1" applyFill="1" applyBorder="1" applyAlignment="1" applyProtection="1">
      <alignment horizontal="center" wrapText="1" readingOrder="1"/>
      <protection locked="0"/>
    </xf>
    <xf numFmtId="0" fontId="8" fillId="7" borderId="28" xfId="0" applyFont="1" applyFill="1" applyBorder="1" applyAlignment="1" applyProtection="1">
      <alignment horizontal="center" wrapText="1" readingOrder="1"/>
      <protection locked="0"/>
    </xf>
    <xf numFmtId="0" fontId="22" fillId="8" borderId="0" xfId="0" applyFont="1" applyFill="1" applyAlignment="1">
      <alignment horizontal="center"/>
    </xf>
    <xf numFmtId="0" fontId="8" fillId="14" borderId="48" xfId="0" applyFont="1" applyFill="1" applyBorder="1" applyAlignment="1" applyProtection="1">
      <alignment horizontal="center" vertical="center" wrapText="1" readingOrder="1"/>
      <protection locked="0"/>
    </xf>
    <xf numFmtId="0" fontId="8" fillId="14" borderId="49" xfId="0" applyFont="1" applyFill="1" applyBorder="1" applyAlignment="1" applyProtection="1">
      <alignment horizontal="center" vertical="center" wrapText="1" readingOrder="1"/>
      <protection locked="0"/>
    </xf>
    <xf numFmtId="0" fontId="3" fillId="16" borderId="39" xfId="0" applyFont="1" applyFill="1" applyBorder="1" applyAlignment="1">
      <alignment vertical="center" wrapText="1" readingOrder="1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showRuler="0" zoomScaleNormal="100" workbookViewId="0">
      <selection activeCell="K28" sqref="K28"/>
    </sheetView>
  </sheetViews>
  <sheetFormatPr defaultRowHeight="12.75" x14ac:dyDescent="0.2"/>
  <cols>
    <col min="1" max="1" width="8.140625" customWidth="1"/>
    <col min="2" max="2" width="31.42578125" customWidth="1"/>
    <col min="3" max="3" width="10.28515625" bestFit="1" customWidth="1"/>
    <col min="4" max="4" width="10.7109375" customWidth="1"/>
    <col min="5" max="5" width="8.85546875" bestFit="1" customWidth="1"/>
    <col min="6" max="6" width="6.85546875" customWidth="1"/>
    <col min="7" max="7" width="11.5703125" customWidth="1"/>
    <col min="8" max="8" width="7" customWidth="1"/>
    <col min="9" max="9" width="27.5703125" customWidth="1"/>
    <col min="10" max="10" width="10.28515625" bestFit="1" customWidth="1"/>
    <col min="11" max="11" width="10.85546875" customWidth="1"/>
    <col min="12" max="12" width="8.7109375" customWidth="1"/>
    <col min="13" max="13" width="7.85546875" customWidth="1"/>
    <col min="14" max="14" width="11.7109375" customWidth="1"/>
    <col min="15" max="16" width="11.5703125" bestFit="1" customWidth="1"/>
  </cols>
  <sheetData>
    <row r="1" spans="1:16" x14ac:dyDescent="0.2">
      <c r="L1" s="289"/>
      <c r="M1" s="289"/>
      <c r="N1" s="290"/>
    </row>
    <row r="2" spans="1:16" x14ac:dyDescent="0.2">
      <c r="A2" s="105"/>
      <c r="B2" s="299" t="s">
        <v>136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</row>
    <row r="3" spans="1:16" x14ac:dyDescent="0.2">
      <c r="A3" s="105"/>
      <c r="B3" s="299" t="s">
        <v>135</v>
      </c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</row>
    <row r="4" spans="1:16" x14ac:dyDescent="0.2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6" x14ac:dyDescent="0.2">
      <c r="A5" s="105"/>
      <c r="B5" s="299" t="s">
        <v>48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</row>
    <row r="6" spans="1:16" ht="13.5" thickBot="1" x14ac:dyDescent="0.25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7" t="s">
        <v>51</v>
      </c>
    </row>
    <row r="7" spans="1:16" x14ac:dyDescent="0.2">
      <c r="A7" s="300" t="s">
        <v>34</v>
      </c>
      <c r="B7" s="301"/>
      <c r="C7" s="301"/>
      <c r="D7" s="301"/>
      <c r="E7" s="301"/>
      <c r="F7" s="301"/>
      <c r="G7" s="302"/>
      <c r="H7" s="303" t="s">
        <v>38</v>
      </c>
      <c r="I7" s="304"/>
      <c r="J7" s="304"/>
      <c r="K7" s="304"/>
      <c r="L7" s="304"/>
      <c r="M7" s="304"/>
      <c r="N7" s="305"/>
    </row>
    <row r="8" spans="1:16" ht="36.75" customHeight="1" thickBot="1" x14ac:dyDescent="0.25">
      <c r="A8" s="291" t="s">
        <v>52</v>
      </c>
      <c r="B8" s="292"/>
      <c r="C8" s="140" t="s">
        <v>137</v>
      </c>
      <c r="D8" s="140" t="s">
        <v>138</v>
      </c>
      <c r="E8" s="140" t="s">
        <v>112</v>
      </c>
      <c r="F8" s="140" t="s">
        <v>58</v>
      </c>
      <c r="G8" s="160" t="s">
        <v>139</v>
      </c>
      <c r="H8" s="293" t="s">
        <v>52</v>
      </c>
      <c r="I8" s="294"/>
      <c r="J8" s="263" t="s">
        <v>137</v>
      </c>
      <c r="K8" s="263" t="s">
        <v>138</v>
      </c>
      <c r="L8" s="263" t="s">
        <v>112</v>
      </c>
      <c r="M8" s="263" t="s">
        <v>58</v>
      </c>
      <c r="N8" s="262" t="s">
        <v>139</v>
      </c>
    </row>
    <row r="9" spans="1:16" ht="20.25" customHeight="1" x14ac:dyDescent="0.2">
      <c r="A9" s="175" t="s">
        <v>74</v>
      </c>
      <c r="B9" s="169" t="s">
        <v>119</v>
      </c>
      <c r="C9" s="170">
        <v>0</v>
      </c>
      <c r="D9" s="171">
        <f>'Bevételek(Óvoda 2022)'!D8/1000</f>
        <v>0</v>
      </c>
      <c r="E9" s="172">
        <f t="shared" ref="E9:E14" si="0">G9-D9</f>
        <v>0</v>
      </c>
      <c r="F9" s="173">
        <v>0</v>
      </c>
      <c r="G9" s="174">
        <f>'Bevételek(Óvoda 2022)'!G8/1000</f>
        <v>0</v>
      </c>
      <c r="H9" s="271" t="s">
        <v>60</v>
      </c>
      <c r="I9" s="170" t="s">
        <v>35</v>
      </c>
      <c r="J9" s="272">
        <f>SUM('Kiadások(Óvoda 2022)'!C18/1000)</f>
        <v>65263</v>
      </c>
      <c r="K9" s="272">
        <f>SUM('Kiadások(Óvoda 2022)'!D18/1000)</f>
        <v>63136</v>
      </c>
      <c r="L9" s="256">
        <f>N9-K9</f>
        <v>100</v>
      </c>
      <c r="M9" s="173">
        <f>N9/K9*100</f>
        <v>100.15838824125697</v>
      </c>
      <c r="N9" s="280">
        <f>'Kiadások(Óvoda 2022)'!G18/1000</f>
        <v>63236</v>
      </c>
    </row>
    <row r="10" spans="1:16" ht="19.5" customHeight="1" x14ac:dyDescent="0.2">
      <c r="A10" s="128" t="s">
        <v>122</v>
      </c>
      <c r="B10" s="109" t="s">
        <v>124</v>
      </c>
      <c r="C10" s="130">
        <f>SUM('Bevételek(Óvoda 2022)'!C10/1000)</f>
        <v>0</v>
      </c>
      <c r="D10" s="130">
        <f>SUM('Bevételek(Óvoda 2022)'!D10/1000)</f>
        <v>0</v>
      </c>
      <c r="E10" s="167">
        <f t="shared" si="0"/>
        <v>0</v>
      </c>
      <c r="F10" s="168">
        <v>0</v>
      </c>
      <c r="G10" s="161">
        <f>SUM('Bevételek(Óvoda 2022)'!G10/1000)</f>
        <v>0</v>
      </c>
      <c r="H10" s="273" t="s">
        <v>53</v>
      </c>
      <c r="I10" s="108" t="s">
        <v>43</v>
      </c>
      <c r="J10" s="130">
        <f>SUM('Kiadások(Óvoda 2022)'!C21/1000)</f>
        <v>9580</v>
      </c>
      <c r="K10" s="130">
        <f>SUM('Kiadások(Óvoda 2022)'!D21/1000)</f>
        <v>8460</v>
      </c>
      <c r="L10" s="257">
        <f>N10-K10</f>
        <v>-100</v>
      </c>
      <c r="M10" s="259">
        <f>N10/K10*100</f>
        <v>98.817966903073284</v>
      </c>
      <c r="N10" s="258">
        <f>'Kiadások(Óvoda 2022)'!G21/1000</f>
        <v>8360</v>
      </c>
    </row>
    <row r="11" spans="1:16" ht="20.100000000000001" customHeight="1" x14ac:dyDescent="0.2">
      <c r="A11" s="128" t="s">
        <v>95</v>
      </c>
      <c r="B11" s="109" t="s">
        <v>66</v>
      </c>
      <c r="C11" s="130">
        <f>SUM('Bevételek(Óvoda 2022)'!C9/1000)</f>
        <v>0</v>
      </c>
      <c r="D11" s="130">
        <f>SUM('Bevételek(Óvoda 2022)'!D9/1000)</f>
        <v>1795.55</v>
      </c>
      <c r="E11" s="254">
        <f t="shared" si="0"/>
        <v>20</v>
      </c>
      <c r="F11" s="110">
        <v>0</v>
      </c>
      <c r="G11" s="162">
        <f>SUM('Bevételek(Óvoda 2022)'!G9/1000)</f>
        <v>1815.55</v>
      </c>
      <c r="H11" s="274" t="s">
        <v>54</v>
      </c>
      <c r="I11" s="113" t="s">
        <v>37</v>
      </c>
      <c r="J11" s="130">
        <f>SUM('Kiadások(Óvoda 2022)'!C33/1000)</f>
        <v>12998</v>
      </c>
      <c r="K11" s="130">
        <f>SUM('Kiadások(Óvoda 2022)'!D33/1000)</f>
        <v>13777.995999999999</v>
      </c>
      <c r="L11" s="257">
        <f>N11-K11</f>
        <v>-907.64699999999903</v>
      </c>
      <c r="M11" s="259">
        <f>N11/K11*100</f>
        <v>93.412343856102154</v>
      </c>
      <c r="N11" s="252">
        <f>'Kiadások(Óvoda 2022)'!G33/1000</f>
        <v>12870.349</v>
      </c>
      <c r="O11" s="18"/>
      <c r="P11" s="18"/>
    </row>
    <row r="12" spans="1:16" ht="18.75" customHeight="1" x14ac:dyDescent="0.25">
      <c r="A12" s="128" t="s">
        <v>62</v>
      </c>
      <c r="B12" s="109" t="s">
        <v>90</v>
      </c>
      <c r="C12" s="130">
        <f>SUM('Bevételek(Óvoda 2022)'!C11/1000)</f>
        <v>0</v>
      </c>
      <c r="D12" s="130">
        <f>SUM('Bevételek(Óvoda 2022)'!D11/1000)</f>
        <v>4</v>
      </c>
      <c r="E12" s="254">
        <f t="shared" si="0"/>
        <v>0</v>
      </c>
      <c r="F12" s="110">
        <f t="shared" ref="F12:F13" si="1">G12/D12*100</f>
        <v>100</v>
      </c>
      <c r="G12" s="161">
        <f>'Bevételek(Óvoda 2022)'!G11/1000</f>
        <v>4</v>
      </c>
      <c r="H12" s="275"/>
      <c r="I12" s="156"/>
      <c r="J12" s="156"/>
      <c r="K12" s="156"/>
      <c r="L12" s="156"/>
      <c r="M12" s="156"/>
      <c r="N12" s="276"/>
      <c r="O12" s="24"/>
      <c r="P12" s="24"/>
    </row>
    <row r="13" spans="1:16" ht="20.100000000000001" customHeight="1" x14ac:dyDescent="0.25">
      <c r="A13" s="129" t="s">
        <v>56</v>
      </c>
      <c r="B13" s="111" t="s">
        <v>42</v>
      </c>
      <c r="C13" s="113">
        <f>SUM('Bevételek(Óvoda 2022)'!C14/1000)</f>
        <v>79591.83</v>
      </c>
      <c r="D13" s="113">
        <f>SUM('Bevételek(Óvoda 2022)'!D14/1000)</f>
        <v>84018.48</v>
      </c>
      <c r="E13" s="254">
        <f t="shared" si="0"/>
        <v>0</v>
      </c>
      <c r="F13" s="110">
        <f t="shared" si="1"/>
        <v>100</v>
      </c>
      <c r="G13" s="145">
        <f>SUM('Bevételek(Óvoda 2022)'!G14/1000)</f>
        <v>84018.48</v>
      </c>
      <c r="H13" s="274"/>
      <c r="I13" s="113"/>
      <c r="J13" s="149"/>
      <c r="K13" s="254"/>
      <c r="L13" s="254"/>
      <c r="M13" s="254"/>
      <c r="N13" s="252"/>
      <c r="O13" s="24"/>
      <c r="P13" s="24"/>
    </row>
    <row r="14" spans="1:16" ht="20.100000000000001" customHeight="1" thickBot="1" x14ac:dyDescent="0.3">
      <c r="A14" s="129" t="s">
        <v>56</v>
      </c>
      <c r="B14" s="111" t="s">
        <v>44</v>
      </c>
      <c r="C14" s="113">
        <f>SUM('Bevételek(Óvoda 2022)'!C15/1000)</f>
        <v>7177.6540000000005</v>
      </c>
      <c r="D14" s="113">
        <f>SUM('Bevételek(Óvoda 2022)'!D15/1000)</f>
        <v>0</v>
      </c>
      <c r="E14" s="112">
        <f t="shared" si="0"/>
        <v>0</v>
      </c>
      <c r="F14" s="110">
        <v>0</v>
      </c>
      <c r="G14" s="145">
        <f>SUM('Bevételek(Óvoda 2022)'!G15/1000)</f>
        <v>0</v>
      </c>
      <c r="H14" s="277"/>
      <c r="I14" s="267"/>
      <c r="J14" s="278"/>
      <c r="K14" s="255"/>
      <c r="L14" s="255"/>
      <c r="M14" s="255"/>
      <c r="N14" s="279"/>
      <c r="O14" s="24"/>
      <c r="P14" s="24"/>
    </row>
    <row r="15" spans="1:16" ht="20.100000000000001" customHeight="1" thickBot="1" x14ac:dyDescent="0.25">
      <c r="A15" s="114"/>
      <c r="B15" s="115" t="s">
        <v>75</v>
      </c>
      <c r="C15" s="265">
        <f>SUM(C9:C14)</f>
        <v>86769.483999999997</v>
      </c>
      <c r="D15" s="265">
        <f t="shared" ref="D15:E15" si="2">SUM(D9:D14)</f>
        <v>85818.03</v>
      </c>
      <c r="E15" s="260">
        <f t="shared" si="2"/>
        <v>20</v>
      </c>
      <c r="F15" s="116">
        <f t="shared" ref="F15:F17" si="3">G15/D15*100</f>
        <v>100.0233051259741</v>
      </c>
      <c r="G15" s="117">
        <f>SUM(G9:G14)</f>
        <v>85838.03</v>
      </c>
      <c r="H15" s="159"/>
      <c r="I15" s="118" t="s">
        <v>45</v>
      </c>
      <c r="J15" s="265">
        <f>SUM(J9:J14)</f>
        <v>87841</v>
      </c>
      <c r="K15" s="265">
        <f>SUM(K9:K14)</f>
        <v>85373.995999999999</v>
      </c>
      <c r="L15" s="265">
        <f>N15-K15</f>
        <v>-907.64699999999721</v>
      </c>
      <c r="M15" s="266">
        <f>N15/K15*100</f>
        <v>98.936857775756451</v>
      </c>
      <c r="N15" s="264">
        <f>SUM(N9:N13)</f>
        <v>84466.349000000002</v>
      </c>
      <c r="O15" s="18"/>
      <c r="P15" s="18"/>
    </row>
    <row r="16" spans="1:16" ht="20.100000000000001" customHeight="1" thickBot="1" x14ac:dyDescent="0.25">
      <c r="A16" s="163" t="s">
        <v>55</v>
      </c>
      <c r="B16" s="164" t="s">
        <v>46</v>
      </c>
      <c r="C16" s="267">
        <f>SUM('Bevételek(Óvoda 2022)'!C12/1000)</f>
        <v>1452.5160000000001</v>
      </c>
      <c r="D16" s="267">
        <f>SUM('Bevételek(Óvoda 2022)'!D12/1000)</f>
        <v>1452.5160000000001</v>
      </c>
      <c r="E16" s="255">
        <f t="shared" ref="E16:E17" si="4">G16-D16</f>
        <v>0</v>
      </c>
      <c r="F16" s="165">
        <f t="shared" si="3"/>
        <v>100</v>
      </c>
      <c r="G16" s="166">
        <f>'Bevételek COFOG'!G9/1000</f>
        <v>1452.5160000000001</v>
      </c>
      <c r="H16" s="158" t="s">
        <v>96</v>
      </c>
      <c r="I16" s="119" t="s">
        <v>97</v>
      </c>
      <c r="J16" s="131">
        <f>SUM('Kiadások(Óvoda 2022)'!C37/1000)</f>
        <v>381</v>
      </c>
      <c r="K16" s="131">
        <f>SUM('Kiadások(Óvoda 2022)'!D37/1000)</f>
        <v>1896.55</v>
      </c>
      <c r="L16" s="260">
        <f>N16-K16</f>
        <v>927.64700000000016</v>
      </c>
      <c r="M16" s="261">
        <f>N16/K16*100</f>
        <v>148.91234082940076</v>
      </c>
      <c r="N16" s="253">
        <f>'Kiadások(Óvoda 2022)'!G37/1000</f>
        <v>2824.1970000000001</v>
      </c>
      <c r="O16" s="18"/>
      <c r="P16" s="18"/>
    </row>
    <row r="17" spans="1:16" ht="21.75" customHeight="1" thickBot="1" x14ac:dyDescent="0.25">
      <c r="A17" s="295" t="s">
        <v>47</v>
      </c>
      <c r="B17" s="296"/>
      <c r="C17" s="120">
        <f>SUM(C15:C16)</f>
        <v>88222</v>
      </c>
      <c r="D17" s="120">
        <f>SUM(D15:D16)</f>
        <v>87270.546000000002</v>
      </c>
      <c r="E17" s="121">
        <f t="shared" si="4"/>
        <v>20</v>
      </c>
      <c r="F17" s="122">
        <f t="shared" si="3"/>
        <v>100.02291723945443</v>
      </c>
      <c r="G17" s="121">
        <f>SUM(G15:G16)</f>
        <v>87290.546000000002</v>
      </c>
      <c r="H17" s="297" t="s">
        <v>47</v>
      </c>
      <c r="I17" s="298"/>
      <c r="J17" s="269">
        <f>SUM(J15:J16)</f>
        <v>88222</v>
      </c>
      <c r="K17" s="269">
        <f>SUM(K15:K16)</f>
        <v>87270.546000000002</v>
      </c>
      <c r="L17" s="269">
        <f>N17-K17</f>
        <v>20</v>
      </c>
      <c r="M17" s="270">
        <f>N17/K17*100</f>
        <v>100.02291723945443</v>
      </c>
      <c r="N17" s="268">
        <f>SUM(N15:N16)</f>
        <v>87290.546000000002</v>
      </c>
      <c r="O17" s="18"/>
      <c r="P17" s="18"/>
    </row>
    <row r="20" spans="1:16" ht="15.75" x14ac:dyDescent="0.25">
      <c r="E20" s="25"/>
      <c r="F20" s="25"/>
      <c r="G20" s="25"/>
    </row>
    <row r="21" spans="1:16" ht="15.75" x14ac:dyDescent="0.25">
      <c r="E21" s="25"/>
      <c r="F21" s="25"/>
      <c r="G21" s="25"/>
    </row>
    <row r="22" spans="1:16" ht="15.75" x14ac:dyDescent="0.25">
      <c r="E22" s="26"/>
      <c r="F22" s="26"/>
      <c r="G22" s="26"/>
    </row>
    <row r="23" spans="1:16" ht="15.75" x14ac:dyDescent="0.25">
      <c r="E23" s="25"/>
      <c r="F23" s="25"/>
      <c r="G23" s="25"/>
    </row>
    <row r="24" spans="1:16" ht="15.75" x14ac:dyDescent="0.25">
      <c r="B24" s="27"/>
      <c r="C24" s="27"/>
      <c r="D24" s="27"/>
      <c r="E24" s="28"/>
      <c r="F24" s="28"/>
      <c r="G24" s="28"/>
      <c r="H24" s="27"/>
      <c r="I24" s="27"/>
      <c r="J24" s="27"/>
      <c r="K24" s="27"/>
    </row>
    <row r="25" spans="1:16" x14ac:dyDescent="0.2">
      <c r="B25" s="27"/>
      <c r="C25" s="27"/>
      <c r="D25" s="27"/>
      <c r="E25" s="27"/>
      <c r="F25" s="27"/>
      <c r="G25" s="29"/>
      <c r="H25" s="27"/>
      <c r="I25" s="27"/>
      <c r="J25" s="27"/>
      <c r="K25" s="27"/>
    </row>
    <row r="26" spans="1:16" x14ac:dyDescent="0.2">
      <c r="B26" s="27"/>
      <c r="C26" s="27"/>
      <c r="D26" s="27"/>
      <c r="E26" s="27"/>
      <c r="F26" s="27"/>
      <c r="G26" s="29"/>
      <c r="H26" s="27"/>
      <c r="I26" s="27"/>
      <c r="J26" s="27"/>
      <c r="K26" s="27"/>
    </row>
    <row r="27" spans="1:16" x14ac:dyDescent="0.2">
      <c r="B27" s="27"/>
      <c r="C27" s="27"/>
      <c r="D27" s="27"/>
      <c r="E27" s="27"/>
      <c r="F27" s="27"/>
      <c r="G27" s="12"/>
      <c r="H27" s="27"/>
      <c r="I27" s="27"/>
      <c r="J27" s="27"/>
      <c r="K27" s="27"/>
    </row>
    <row r="28" spans="1:16" x14ac:dyDescent="0.2">
      <c r="B28" s="27"/>
      <c r="C28" s="27"/>
      <c r="D28" s="27"/>
      <c r="E28" s="27"/>
      <c r="F28" s="27"/>
      <c r="G28" s="27"/>
      <c r="H28" s="27"/>
      <c r="I28" s="27"/>
      <c r="J28" s="27"/>
      <c r="K28" s="27"/>
    </row>
  </sheetData>
  <sheetProtection algorithmName="SHA-512" hashValue="AaOqGShdPZjTdvjfbfSf8QjnvMXTg7G+Ok/Updge4DQKLuCwo+tTslzhO8mTZB6ciCvVTYuEJBwWkZqkSn8azQ==" saltValue="JqhYIAAOKRxMcoiQqiHX1A==" spinCount="100000" sheet="1" objects="1" scenarios="1"/>
  <mergeCells count="10">
    <mergeCell ref="L1:N1"/>
    <mergeCell ref="A8:B8"/>
    <mergeCell ref="H8:I8"/>
    <mergeCell ref="A17:B17"/>
    <mergeCell ref="H17:I17"/>
    <mergeCell ref="B2:N2"/>
    <mergeCell ref="B3:N3"/>
    <mergeCell ref="B5:N5"/>
    <mergeCell ref="A7:G7"/>
    <mergeCell ref="H7:N7"/>
  </mergeCells>
  <phoneticPr fontId="6" type="noConversion"/>
  <pageMargins left="0.75" right="0.75" top="1" bottom="1" header="0.5" footer="0.5"/>
  <pageSetup paperSize="9" scale="63" orientation="landscape" horizontalDpi="4294967294" r:id="rId1"/>
  <headerFooter alignWithMargins="0">
    <oddHeader>&amp;LPiliscsévi "Aranykapu" Óvoda-Bölcsőde&amp;RIV/1. számú melléklet</oddHeader>
    <oddFooter>&amp;C&amp;P/&amp;N</oddFooter>
  </headerFooter>
  <colBreaks count="1" manualBreakCount="1">
    <brk id="14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zoomScaleSheetLayoutView="124" workbookViewId="0">
      <selection activeCell="B32" sqref="B32"/>
    </sheetView>
  </sheetViews>
  <sheetFormatPr defaultRowHeight="12.75" x14ac:dyDescent="0.2"/>
  <cols>
    <col min="1" max="1" width="12.28515625" customWidth="1"/>
    <col min="2" max="2" width="37.28515625" customWidth="1"/>
    <col min="3" max="4" width="13.42578125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4"/>
      <c r="G1" s="4"/>
    </row>
    <row r="2" spans="1:7" x14ac:dyDescent="0.2">
      <c r="A2" s="310" t="s">
        <v>136</v>
      </c>
      <c r="B2" s="310"/>
      <c r="C2" s="310"/>
      <c r="D2" s="310"/>
      <c r="E2" s="310"/>
      <c r="F2" s="310"/>
      <c r="G2" s="310"/>
    </row>
    <row r="3" spans="1:7" x14ac:dyDescent="0.2">
      <c r="A3" s="310" t="s">
        <v>135</v>
      </c>
      <c r="B3" s="310"/>
      <c r="C3" s="310"/>
      <c r="D3" s="310"/>
      <c r="E3" s="310"/>
      <c r="F3" s="310"/>
      <c r="G3" s="310"/>
    </row>
    <row r="4" spans="1:7" ht="13.5" thickBot="1" x14ac:dyDescent="0.25">
      <c r="A4" s="57"/>
      <c r="B4" s="57"/>
      <c r="C4" s="57"/>
      <c r="D4" s="57"/>
      <c r="E4" s="57"/>
      <c r="F4" s="57"/>
      <c r="G4" s="58" t="s">
        <v>49</v>
      </c>
    </row>
    <row r="5" spans="1:7" ht="24" customHeight="1" x14ac:dyDescent="0.2">
      <c r="A5" s="311" t="s">
        <v>34</v>
      </c>
      <c r="B5" s="312"/>
      <c r="C5" s="312"/>
      <c r="D5" s="312"/>
      <c r="E5" s="312"/>
      <c r="F5" s="312"/>
      <c r="G5" s="313"/>
    </row>
    <row r="6" spans="1:7" ht="18.75" customHeight="1" x14ac:dyDescent="0.2">
      <c r="A6" s="314" t="s">
        <v>0</v>
      </c>
      <c r="B6" s="316" t="s">
        <v>18</v>
      </c>
      <c r="C6" s="318">
        <v>2022</v>
      </c>
      <c r="D6" s="319"/>
      <c r="E6" s="320"/>
      <c r="F6" s="321"/>
      <c r="G6" s="59">
        <v>2022</v>
      </c>
    </row>
    <row r="7" spans="1:7" ht="36.75" customHeight="1" thickBot="1" x14ac:dyDescent="0.25">
      <c r="A7" s="315"/>
      <c r="B7" s="317"/>
      <c r="C7" s="60" t="s">
        <v>59</v>
      </c>
      <c r="D7" s="60" t="s">
        <v>125</v>
      </c>
      <c r="E7" s="135" t="s">
        <v>112</v>
      </c>
      <c r="F7" s="60" t="s">
        <v>58</v>
      </c>
      <c r="G7" s="61" t="s">
        <v>127</v>
      </c>
    </row>
    <row r="8" spans="1:7" ht="24.95" customHeight="1" x14ac:dyDescent="0.2">
      <c r="A8" s="76" t="s">
        <v>74</v>
      </c>
      <c r="B8" s="77" t="s">
        <v>88</v>
      </c>
      <c r="C8" s="78">
        <v>0</v>
      </c>
      <c r="D8" s="78">
        <v>0</v>
      </c>
      <c r="E8" s="79">
        <f t="shared" ref="E8:E15" si="0">G8-D8</f>
        <v>0</v>
      </c>
      <c r="F8" s="64">
        <v>0</v>
      </c>
      <c r="G8" s="80">
        <f>'Bevételek COFOG'!G17</f>
        <v>0</v>
      </c>
    </row>
    <row r="9" spans="1:7" ht="24.95" customHeight="1" x14ac:dyDescent="0.2">
      <c r="A9" s="81" t="s">
        <v>89</v>
      </c>
      <c r="B9" s="82" t="s">
        <v>90</v>
      </c>
      <c r="C9" s="83">
        <f>SUM('Bevételek COFOG'!C23)</f>
        <v>0</v>
      </c>
      <c r="D9" s="83">
        <f>SUM('Bevételek COFOG'!D23)</f>
        <v>1795550</v>
      </c>
      <c r="E9" s="79">
        <f t="shared" si="0"/>
        <v>20000</v>
      </c>
      <c r="F9" s="64">
        <v>0</v>
      </c>
      <c r="G9" s="84">
        <f>SUM('Bevételek COFOG'!G23)</f>
        <v>1815550</v>
      </c>
    </row>
    <row r="10" spans="1:7" ht="24.95" customHeight="1" x14ac:dyDescent="0.2">
      <c r="A10" s="81" t="s">
        <v>122</v>
      </c>
      <c r="B10" s="82" t="s">
        <v>124</v>
      </c>
      <c r="C10" s="83">
        <v>0</v>
      </c>
      <c r="D10" s="83">
        <v>0</v>
      </c>
      <c r="E10" s="79">
        <f t="shared" si="0"/>
        <v>0</v>
      </c>
      <c r="F10" s="64">
        <v>0</v>
      </c>
      <c r="G10" s="84">
        <f>SUM('Bevételek COFOG'!G22)</f>
        <v>0</v>
      </c>
    </row>
    <row r="11" spans="1:7" ht="24.95" customHeight="1" x14ac:dyDescent="0.2">
      <c r="A11" s="62" t="s">
        <v>62</v>
      </c>
      <c r="B11" s="63" t="s">
        <v>63</v>
      </c>
      <c r="C11" s="79">
        <f>SUM('Bevételek COFOG'!C24)</f>
        <v>0</v>
      </c>
      <c r="D11" s="79">
        <f>SUM('Bevételek COFOG'!D24)</f>
        <v>4000</v>
      </c>
      <c r="E11" s="79">
        <f t="shared" si="0"/>
        <v>0</v>
      </c>
      <c r="F11" s="64">
        <f>G11/D11*100</f>
        <v>100</v>
      </c>
      <c r="G11" s="85">
        <f>SUM('Bevételek COFOG'!G24)</f>
        <v>4000</v>
      </c>
    </row>
    <row r="12" spans="1:7" ht="24.95" customHeight="1" x14ac:dyDescent="0.2">
      <c r="A12" s="62" t="s">
        <v>2</v>
      </c>
      <c r="B12" s="63" t="s">
        <v>19</v>
      </c>
      <c r="C12" s="79">
        <f>SUM('Bevételek COFOG'!C9)</f>
        <v>1452516</v>
      </c>
      <c r="D12" s="79">
        <f>SUM('Bevételek COFOG'!D9)</f>
        <v>1452516</v>
      </c>
      <c r="E12" s="79">
        <f t="shared" si="0"/>
        <v>0</v>
      </c>
      <c r="F12" s="64">
        <f>G12/D12*100</f>
        <v>100</v>
      </c>
      <c r="G12" s="65">
        <f>'Bevételek COFOG'!G9</f>
        <v>1452516</v>
      </c>
    </row>
    <row r="13" spans="1:7" ht="24.95" customHeight="1" x14ac:dyDescent="0.2">
      <c r="A13" s="306" t="s">
        <v>3</v>
      </c>
      <c r="B13" s="66" t="s">
        <v>20</v>
      </c>
      <c r="C13" s="132">
        <f>SUM(C14:C15)</f>
        <v>86769484</v>
      </c>
      <c r="D13" s="132">
        <f>SUM(D14:D15)</f>
        <v>84018480</v>
      </c>
      <c r="E13" s="79">
        <f t="shared" si="0"/>
        <v>0</v>
      </c>
      <c r="F13" s="64">
        <f>G13/D13*100</f>
        <v>100</v>
      </c>
      <c r="G13" s="67">
        <f>G14+G15</f>
        <v>84018480</v>
      </c>
    </row>
    <row r="14" spans="1:7" ht="24.95" customHeight="1" x14ac:dyDescent="0.2">
      <c r="A14" s="307"/>
      <c r="B14" s="68" t="s">
        <v>57</v>
      </c>
      <c r="C14" s="133">
        <f>SUM('Bevételek COFOG'!C11)</f>
        <v>79591830</v>
      </c>
      <c r="D14" s="133">
        <f>SUM('Bevételek COFOG'!D11)</f>
        <v>84018480</v>
      </c>
      <c r="E14" s="79">
        <f t="shared" si="0"/>
        <v>0</v>
      </c>
      <c r="F14" s="64">
        <f>G14/D14*100</f>
        <v>100</v>
      </c>
      <c r="G14" s="70">
        <f>'Bevételek COFOG'!G11</f>
        <v>84018480</v>
      </c>
    </row>
    <row r="15" spans="1:7" ht="24.95" customHeight="1" thickBot="1" x14ac:dyDescent="0.25">
      <c r="A15" s="307"/>
      <c r="B15" s="72" t="s">
        <v>87</v>
      </c>
      <c r="C15" s="133">
        <f>SUM('Bevételek COFOG'!C12)</f>
        <v>7177654</v>
      </c>
      <c r="D15" s="133">
        <f>SUM('Bevételek COFOG'!D12)</f>
        <v>0</v>
      </c>
      <c r="E15" s="79">
        <f t="shared" si="0"/>
        <v>0</v>
      </c>
      <c r="F15" s="64">
        <v>0</v>
      </c>
      <c r="G15" s="71">
        <f>'Bevételek COFOG'!G12</f>
        <v>0</v>
      </c>
    </row>
    <row r="16" spans="1:7" ht="26.25" customHeight="1" thickBot="1" x14ac:dyDescent="0.25">
      <c r="A16" s="308" t="s">
        <v>94</v>
      </c>
      <c r="B16" s="309"/>
      <c r="C16" s="74">
        <f>SUM(C8:C13)</f>
        <v>88222000</v>
      </c>
      <c r="D16" s="74">
        <f>SUM(D8:D13)</f>
        <v>87270546</v>
      </c>
      <c r="E16" s="74">
        <f>SUM(E8:E13)</f>
        <v>20000</v>
      </c>
      <c r="F16" s="75">
        <f>G16/D16*100</f>
        <v>100.02291723945443</v>
      </c>
      <c r="G16" s="244">
        <f>SUM(G8:G13)</f>
        <v>87290546</v>
      </c>
    </row>
    <row r="17" spans="1:7" ht="24.95" customHeight="1" x14ac:dyDescent="0.2">
      <c r="A17" s="86"/>
      <c r="B17" s="86"/>
      <c r="C17" s="86"/>
      <c r="D17" s="86"/>
      <c r="E17" s="87"/>
      <c r="F17" s="88"/>
      <c r="G17" s="87"/>
    </row>
    <row r="18" spans="1:7" x14ac:dyDescent="0.2">
      <c r="A18" s="39"/>
      <c r="B18" s="39"/>
      <c r="C18" s="139"/>
      <c r="D18" s="139"/>
      <c r="E18" s="139"/>
      <c r="F18" s="139"/>
      <c r="G18" s="139"/>
    </row>
  </sheetData>
  <sheetProtection algorithmName="SHA-512" hashValue="SFdlde4HQS8P+Frm+C/Imf7fPLWb8QZaTvZmHvVtZkj3l0ucv7GkFzC/kdVAhLiGz3EH1cIHGS3g59TGfNl4eg==" saltValue="Yc+TblhxyGJG8nYTug4Arw==" spinCount="100000" sheet="1" objects="1" scenarios="1"/>
  <mergeCells count="8">
    <mergeCell ref="A13:A15"/>
    <mergeCell ref="A16:B16"/>
    <mergeCell ref="A2:G2"/>
    <mergeCell ref="A3:G3"/>
    <mergeCell ref="A5:G5"/>
    <mergeCell ref="A6:A7"/>
    <mergeCell ref="B6:B7"/>
    <mergeCell ref="C6:F6"/>
  </mergeCells>
  <pageMargins left="1" right="1" top="1" bottom="1" header="0.5" footer="0.5"/>
  <pageSetup paperSize="9" scale="67" orientation="portrait" horizontalDpi="4294967293" r:id="rId1"/>
  <headerFooter alignWithMargins="0">
    <oddHeader>&amp;LPiliscsévi "Aranykapu" Óvoda-Bölcsőde&amp;RIV/2.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showGridLines="0" view="pageBreakPreview" topLeftCell="A16" zoomScaleNormal="100" zoomScaleSheetLayoutView="100" workbookViewId="0">
      <selection activeCell="P21" sqref="P21"/>
    </sheetView>
  </sheetViews>
  <sheetFormatPr defaultRowHeight="12.75" x14ac:dyDescent="0.2"/>
  <cols>
    <col min="1" max="1" width="12.28515625" customWidth="1"/>
    <col min="2" max="2" width="37.28515625" customWidth="1"/>
    <col min="3" max="3" width="15.5703125" customWidth="1"/>
    <col min="4" max="4" width="13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4"/>
      <c r="G1" s="4"/>
    </row>
    <row r="2" spans="1:7" x14ac:dyDescent="0.2">
      <c r="A2" s="310" t="s">
        <v>141</v>
      </c>
      <c r="B2" s="310"/>
      <c r="C2" s="310"/>
      <c r="D2" s="310"/>
      <c r="E2" s="310"/>
      <c r="F2" s="310"/>
      <c r="G2" s="310"/>
    </row>
    <row r="3" spans="1:7" x14ac:dyDescent="0.2">
      <c r="A3" s="310" t="s">
        <v>135</v>
      </c>
      <c r="B3" s="310"/>
      <c r="C3" s="310"/>
      <c r="D3" s="310"/>
      <c r="E3" s="310"/>
      <c r="F3" s="310"/>
      <c r="G3" s="310"/>
    </row>
    <row r="4" spans="1:7" x14ac:dyDescent="0.2">
      <c r="A4" s="57"/>
      <c r="B4" s="57"/>
      <c r="C4" s="57"/>
      <c r="D4" s="57"/>
      <c r="E4" s="57"/>
      <c r="F4" s="57"/>
      <c r="G4" s="58" t="s">
        <v>49</v>
      </c>
    </row>
    <row r="5" spans="1:7" ht="24" customHeight="1" thickBot="1" x14ac:dyDescent="0.25">
      <c r="A5" s="325" t="s">
        <v>86</v>
      </c>
      <c r="B5" s="325"/>
      <c r="C5" s="325"/>
      <c r="D5" s="325"/>
      <c r="E5" s="325"/>
      <c r="F5" s="325"/>
      <c r="G5" s="325"/>
    </row>
    <row r="6" spans="1:7" ht="27" customHeight="1" x14ac:dyDescent="0.2">
      <c r="A6" s="322" t="s">
        <v>85</v>
      </c>
      <c r="B6" s="323"/>
      <c r="C6" s="323"/>
      <c r="D6" s="323"/>
      <c r="E6" s="323"/>
      <c r="F6" s="323"/>
      <c r="G6" s="324"/>
    </row>
    <row r="7" spans="1:7" ht="18.75" customHeight="1" x14ac:dyDescent="0.2">
      <c r="A7" s="314" t="s">
        <v>0</v>
      </c>
      <c r="B7" s="316" t="s">
        <v>18</v>
      </c>
      <c r="C7" s="146"/>
      <c r="D7" s="318">
        <v>2022</v>
      </c>
      <c r="E7" s="320"/>
      <c r="F7" s="321"/>
      <c r="G7" s="59">
        <v>2022</v>
      </c>
    </row>
    <row r="8" spans="1:7" ht="36.75" customHeight="1" thickBot="1" x14ac:dyDescent="0.25">
      <c r="A8" s="315"/>
      <c r="B8" s="317"/>
      <c r="C8" s="60" t="s">
        <v>59</v>
      </c>
      <c r="D8" s="60" t="s">
        <v>121</v>
      </c>
      <c r="E8" s="135" t="s">
        <v>112</v>
      </c>
      <c r="F8" s="60" t="s">
        <v>58</v>
      </c>
      <c r="G8" s="61" t="s">
        <v>126</v>
      </c>
    </row>
    <row r="9" spans="1:7" ht="21" x14ac:dyDescent="0.2">
      <c r="A9" s="62" t="s">
        <v>2</v>
      </c>
      <c r="B9" s="63" t="s">
        <v>19</v>
      </c>
      <c r="C9" s="79">
        <v>1452516</v>
      </c>
      <c r="D9" s="247">
        <v>1452516</v>
      </c>
      <c r="E9" s="245">
        <f>G9-D9</f>
        <v>0</v>
      </c>
      <c r="F9" s="64">
        <f>G9/D9*100</f>
        <v>100</v>
      </c>
      <c r="G9" s="65">
        <v>1452516</v>
      </c>
    </row>
    <row r="10" spans="1:7" x14ac:dyDescent="0.2">
      <c r="A10" s="306" t="s">
        <v>3</v>
      </c>
      <c r="B10" s="66" t="s">
        <v>20</v>
      </c>
      <c r="C10" s="132">
        <f>SUM(C11:C12)</f>
        <v>86769484</v>
      </c>
      <c r="D10" s="132">
        <f>SUM(D11:D12)</f>
        <v>84018480</v>
      </c>
      <c r="E10" s="245">
        <f>SUM(E11:E12)</f>
        <v>0</v>
      </c>
      <c r="F10" s="64">
        <f>G10/D10*100</f>
        <v>100</v>
      </c>
      <c r="G10" s="67">
        <f>SUM(G11:G12)</f>
        <v>84018480</v>
      </c>
    </row>
    <row r="11" spans="1:7" ht="21" x14ac:dyDescent="0.2">
      <c r="A11" s="307"/>
      <c r="B11" s="68" t="s">
        <v>133</v>
      </c>
      <c r="C11" s="133">
        <v>79591830</v>
      </c>
      <c r="D11" s="248">
        <v>84018480</v>
      </c>
      <c r="E11" s="245">
        <f>G11-D11</f>
        <v>0</v>
      </c>
      <c r="F11" s="69">
        <f>G11/D11*100</f>
        <v>100</v>
      </c>
      <c r="G11" s="70">
        <v>84018480</v>
      </c>
    </row>
    <row r="12" spans="1:7" ht="13.5" thickBot="1" x14ac:dyDescent="0.25">
      <c r="A12" s="307"/>
      <c r="B12" s="72" t="s">
        <v>132</v>
      </c>
      <c r="C12" s="134">
        <v>7177654</v>
      </c>
      <c r="D12" s="249">
        <v>0</v>
      </c>
      <c r="E12" s="245">
        <f>G12-D12</f>
        <v>0</v>
      </c>
      <c r="F12" s="69">
        <v>0</v>
      </c>
      <c r="G12" s="71">
        <v>0</v>
      </c>
    </row>
    <row r="13" spans="1:7" ht="26.25" customHeight="1" thickBot="1" x14ac:dyDescent="0.25">
      <c r="A13" s="308" t="s">
        <v>64</v>
      </c>
      <c r="B13" s="309"/>
      <c r="C13" s="74">
        <f>SUM(C9:C10)</f>
        <v>88222000</v>
      </c>
      <c r="D13" s="246">
        <f>SUM(D9:D10)</f>
        <v>85470996</v>
      </c>
      <c r="E13" s="246">
        <f>SUM(E9:E10)</f>
        <v>0</v>
      </c>
      <c r="F13" s="75">
        <f>G13/C13*100</f>
        <v>96.881725646664094</v>
      </c>
      <c r="G13" s="73">
        <f>SUM(G9:G10)</f>
        <v>85470996</v>
      </c>
    </row>
    <row r="14" spans="1:7" ht="26.25" customHeight="1" x14ac:dyDescent="0.2">
      <c r="A14" s="322" t="s">
        <v>98</v>
      </c>
      <c r="B14" s="323"/>
      <c r="C14" s="323"/>
      <c r="D14" s="323"/>
      <c r="E14" s="323"/>
      <c r="F14" s="323"/>
      <c r="G14" s="324"/>
    </row>
    <row r="15" spans="1:7" ht="26.25" customHeight="1" x14ac:dyDescent="0.2">
      <c r="A15" s="314" t="s">
        <v>0</v>
      </c>
      <c r="B15" s="316" t="s">
        <v>18</v>
      </c>
      <c r="C15" s="146"/>
      <c r="D15" s="318">
        <v>2022</v>
      </c>
      <c r="E15" s="320"/>
      <c r="F15" s="321"/>
      <c r="G15" s="59">
        <v>2022</v>
      </c>
    </row>
    <row r="16" spans="1:7" ht="26.25" customHeight="1" thickBot="1" x14ac:dyDescent="0.25">
      <c r="A16" s="315"/>
      <c r="B16" s="317"/>
      <c r="C16" s="60" t="s">
        <v>59</v>
      </c>
      <c r="D16" s="60" t="s">
        <v>121</v>
      </c>
      <c r="E16" s="135" t="s">
        <v>112</v>
      </c>
      <c r="F16" s="60" t="s">
        <v>58</v>
      </c>
      <c r="G16" s="61" t="s">
        <v>126</v>
      </c>
    </row>
    <row r="17" spans="1:7" ht="21.75" thickBot="1" x14ac:dyDescent="0.25">
      <c r="A17" s="76" t="s">
        <v>74</v>
      </c>
      <c r="B17" s="77" t="s">
        <v>88</v>
      </c>
      <c r="C17" s="142">
        <v>0</v>
      </c>
      <c r="D17" s="78">
        <v>0</v>
      </c>
      <c r="E17" s="243">
        <v>0</v>
      </c>
      <c r="F17" s="64">
        <v>0</v>
      </c>
      <c r="G17" s="80">
        <v>0</v>
      </c>
    </row>
    <row r="18" spans="1:7" ht="26.25" customHeight="1" thickBot="1" x14ac:dyDescent="0.25">
      <c r="A18" s="308" t="s">
        <v>64</v>
      </c>
      <c r="B18" s="309"/>
      <c r="C18" s="250">
        <v>0</v>
      </c>
      <c r="D18" s="246">
        <f>SUM(D17:D17)</f>
        <v>0</v>
      </c>
      <c r="E18" s="74">
        <f>SUM(E17:E17)</f>
        <v>0</v>
      </c>
      <c r="F18" s="75">
        <v>0</v>
      </c>
      <c r="G18" s="244">
        <f>SUM(G17:G17)</f>
        <v>0</v>
      </c>
    </row>
    <row r="19" spans="1:7" ht="26.25" customHeight="1" x14ac:dyDescent="0.2">
      <c r="A19" s="326" t="s">
        <v>102</v>
      </c>
      <c r="B19" s="327"/>
      <c r="C19" s="327"/>
      <c r="D19" s="327"/>
      <c r="E19" s="327"/>
      <c r="F19" s="327"/>
      <c r="G19" s="328"/>
    </row>
    <row r="20" spans="1:7" ht="17.25" customHeight="1" x14ac:dyDescent="0.2">
      <c r="A20" s="314" t="s">
        <v>0</v>
      </c>
      <c r="B20" s="316" t="s">
        <v>18</v>
      </c>
      <c r="C20" s="146"/>
      <c r="D20" s="318">
        <v>2022</v>
      </c>
      <c r="E20" s="320"/>
      <c r="F20" s="321"/>
      <c r="G20" s="59">
        <v>2022</v>
      </c>
    </row>
    <row r="21" spans="1:7" ht="33" customHeight="1" thickBot="1" x14ac:dyDescent="0.25">
      <c r="A21" s="315"/>
      <c r="B21" s="317"/>
      <c r="C21" s="60" t="s">
        <v>59</v>
      </c>
      <c r="D21" s="60" t="s">
        <v>121</v>
      </c>
      <c r="E21" s="135" t="s">
        <v>112</v>
      </c>
      <c r="F21" s="60" t="s">
        <v>58</v>
      </c>
      <c r="G21" s="61" t="s">
        <v>126</v>
      </c>
    </row>
    <row r="22" spans="1:7" x14ac:dyDescent="0.2">
      <c r="A22" s="81" t="s">
        <v>122</v>
      </c>
      <c r="B22" s="82" t="s">
        <v>123</v>
      </c>
      <c r="C22" s="83">
        <v>0</v>
      </c>
      <c r="D22" s="83">
        <v>0</v>
      </c>
      <c r="E22" s="243">
        <f>G22-D22</f>
        <v>0</v>
      </c>
      <c r="F22" s="64">
        <v>0</v>
      </c>
      <c r="G22" s="84">
        <v>0</v>
      </c>
    </row>
    <row r="23" spans="1:7" x14ac:dyDescent="0.2">
      <c r="A23" s="81" t="s">
        <v>89</v>
      </c>
      <c r="B23" s="82" t="s">
        <v>90</v>
      </c>
      <c r="C23" s="83">
        <v>0</v>
      </c>
      <c r="D23" s="83">
        <v>1795550</v>
      </c>
      <c r="E23" s="243">
        <f>G23-D23</f>
        <v>20000</v>
      </c>
      <c r="F23" s="64">
        <v>0</v>
      </c>
      <c r="G23" s="84">
        <v>1815550</v>
      </c>
    </row>
    <row r="24" spans="1:7" ht="13.5" thickBot="1" x14ac:dyDescent="0.25">
      <c r="A24" s="62" t="s">
        <v>62</v>
      </c>
      <c r="B24" s="63" t="s">
        <v>63</v>
      </c>
      <c r="C24" s="79">
        <v>0</v>
      </c>
      <c r="D24" s="79">
        <v>4000</v>
      </c>
      <c r="E24" s="243">
        <f>G24-D24</f>
        <v>0</v>
      </c>
      <c r="F24" s="64">
        <f>G24/D24*100</f>
        <v>100</v>
      </c>
      <c r="G24" s="85">
        <v>4000</v>
      </c>
    </row>
    <row r="25" spans="1:7" ht="24.95" customHeight="1" thickBot="1" x14ac:dyDescent="0.25">
      <c r="A25" s="308" t="s">
        <v>64</v>
      </c>
      <c r="B25" s="309"/>
      <c r="C25" s="74">
        <f t="shared" ref="C25:D25" si="0">SUM(C22:C24)</f>
        <v>0</v>
      </c>
      <c r="D25" s="246">
        <f t="shared" si="0"/>
        <v>1799550</v>
      </c>
      <c r="E25" s="74">
        <f>SUM(E22:E24)</f>
        <v>20000</v>
      </c>
      <c r="F25" s="251">
        <f>G25/D25*100</f>
        <v>101.1113889583507</v>
      </c>
      <c r="G25" s="73">
        <f>SUM(G22:G24)</f>
        <v>1819550</v>
      </c>
    </row>
    <row r="26" spans="1:7" ht="24.95" customHeight="1" thickBot="1" x14ac:dyDescent="0.25">
      <c r="A26" s="86"/>
      <c r="B26" s="86"/>
      <c r="C26" s="86"/>
      <c r="D26" s="86"/>
      <c r="E26" s="87"/>
      <c r="F26" s="88"/>
      <c r="G26" s="87"/>
    </row>
    <row r="27" spans="1:7" ht="26.25" customHeight="1" thickBot="1" x14ac:dyDescent="0.25">
      <c r="A27" s="308" t="s">
        <v>65</v>
      </c>
      <c r="B27" s="309"/>
      <c r="C27" s="287">
        <f>SUM(C25+C18+C13)</f>
        <v>88222000</v>
      </c>
      <c r="D27" s="287">
        <f t="shared" ref="D27:E27" si="1">SUM(D25+D18+D13)</f>
        <v>87270546</v>
      </c>
      <c r="E27" s="287">
        <f t="shared" si="1"/>
        <v>20000</v>
      </c>
      <c r="F27" s="288">
        <f>G27/D27*100</f>
        <v>100.02291723945443</v>
      </c>
      <c r="G27" s="288">
        <f>G13+G25+G18</f>
        <v>87290546</v>
      </c>
    </row>
    <row r="30" spans="1:7" x14ac:dyDescent="0.2">
      <c r="G30" s="18">
        <f>G27-'Kiadások COFOG szerint'!G95</f>
        <v>0</v>
      </c>
    </row>
  </sheetData>
  <mergeCells count="20">
    <mergeCell ref="A27:B27"/>
    <mergeCell ref="A19:G19"/>
    <mergeCell ref="A20:A21"/>
    <mergeCell ref="B20:B21"/>
    <mergeCell ref="A25:B25"/>
    <mergeCell ref="D20:F20"/>
    <mergeCell ref="A2:G2"/>
    <mergeCell ref="A13:B13"/>
    <mergeCell ref="A3:G3"/>
    <mergeCell ref="A6:G6"/>
    <mergeCell ref="A7:A8"/>
    <mergeCell ref="B7:B8"/>
    <mergeCell ref="A10:A12"/>
    <mergeCell ref="A5:G5"/>
    <mergeCell ref="D7:F7"/>
    <mergeCell ref="A14:G14"/>
    <mergeCell ref="A15:A16"/>
    <mergeCell ref="B15:B16"/>
    <mergeCell ref="D15:F15"/>
    <mergeCell ref="A18:B18"/>
  </mergeCells>
  <phoneticPr fontId="0" type="noConversion"/>
  <pageMargins left="1" right="1" top="1" bottom="1" header="0.5" footer="0.5"/>
  <pageSetup paperSize="9" scale="60" orientation="portrait" horizontalDpi="4294967293" r:id="rId1"/>
  <headerFooter alignWithMargins="0">
    <oddHeader>&amp;LPiliscsévi "Aranykapu" Egységes Óvoda-Bölcsőde&amp;RIV/2.a) számú melléklet</oddHeader>
    <oddFooter>&amp;C&amp;P/&amp;N&amp;R2020.08.hó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6"/>
  <sheetViews>
    <sheetView showGridLines="0" zoomScaleNormal="100" zoomScaleSheetLayoutView="100" workbookViewId="0">
      <selection activeCell="G45" sqref="G45"/>
    </sheetView>
  </sheetViews>
  <sheetFormatPr defaultRowHeight="12.75" x14ac:dyDescent="0.2"/>
  <cols>
    <col min="1" max="1" width="12.28515625" customWidth="1"/>
    <col min="2" max="2" width="38.140625" customWidth="1"/>
    <col min="3" max="3" width="20.7109375" customWidth="1"/>
    <col min="4" max="4" width="15.1406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8" x14ac:dyDescent="0.2">
      <c r="F1" s="4"/>
      <c r="G1" s="4"/>
    </row>
    <row r="2" spans="1:8" x14ac:dyDescent="0.2">
      <c r="A2" s="310" t="s">
        <v>140</v>
      </c>
      <c r="B2" s="310"/>
      <c r="C2" s="310"/>
      <c r="D2" s="310"/>
      <c r="E2" s="310"/>
      <c r="F2" s="310"/>
      <c r="G2" s="310"/>
    </row>
    <row r="3" spans="1:8" x14ac:dyDescent="0.2">
      <c r="A3" s="310" t="s">
        <v>135</v>
      </c>
      <c r="B3" s="310"/>
      <c r="C3" s="310"/>
      <c r="D3" s="310"/>
      <c r="E3" s="310"/>
      <c r="F3" s="310"/>
      <c r="G3" s="310"/>
    </row>
    <row r="4" spans="1:8" ht="13.5" thickBot="1" x14ac:dyDescent="0.25">
      <c r="G4" s="6" t="s">
        <v>49</v>
      </c>
    </row>
    <row r="5" spans="1:8" ht="21.75" customHeight="1" thickBot="1" x14ac:dyDescent="0.25">
      <c r="A5" s="335" t="s">
        <v>38</v>
      </c>
      <c r="B5" s="336"/>
      <c r="C5" s="336"/>
      <c r="D5" s="336"/>
      <c r="E5" s="336"/>
      <c r="F5" s="336"/>
      <c r="G5" s="337"/>
    </row>
    <row r="6" spans="1:8" ht="15.75" customHeight="1" x14ac:dyDescent="0.2">
      <c r="A6" s="338" t="s">
        <v>0</v>
      </c>
      <c r="B6" s="340" t="s">
        <v>18</v>
      </c>
      <c r="C6" s="342">
        <v>2022</v>
      </c>
      <c r="D6" s="343"/>
      <c r="E6" s="343"/>
      <c r="F6" s="344"/>
      <c r="G6" s="89">
        <v>2022</v>
      </c>
    </row>
    <row r="7" spans="1:8" ht="30.75" customHeight="1" thickBot="1" x14ac:dyDescent="0.25">
      <c r="A7" s="339"/>
      <c r="B7" s="341"/>
      <c r="C7" s="90" t="s">
        <v>59</v>
      </c>
      <c r="D7" s="90" t="s">
        <v>121</v>
      </c>
      <c r="E7" s="90" t="s">
        <v>112</v>
      </c>
      <c r="F7" s="90" t="s">
        <v>58</v>
      </c>
      <c r="G7" s="90" t="s">
        <v>126</v>
      </c>
    </row>
    <row r="8" spans="1:8" ht="22.5" customHeight="1" x14ac:dyDescent="0.2">
      <c r="A8" s="210" t="s">
        <v>4</v>
      </c>
      <c r="B8" s="211" t="s">
        <v>21</v>
      </c>
      <c r="C8" s="179">
        <f>SUM('Kiadások COFOG szerint'!C9+'Kiadások COFOG szerint'!C26+'Kiadások COFOG szerint'!C65+'Kiadások COFOG szerint'!C79)</f>
        <v>57050000</v>
      </c>
      <c r="D8" s="179">
        <f>SUM('Kiadások COFOG szerint'!D9+'Kiadások COFOG szerint'!D26+'Kiadások COFOG szerint'!D65+'Kiadások COFOG szerint'!D79)</f>
        <v>55547000</v>
      </c>
      <c r="E8" s="240">
        <f>SUM(G8-D8)</f>
        <v>-1154000</v>
      </c>
      <c r="F8" s="212">
        <f>SUM(G8/D8*100)</f>
        <v>97.922480061929534</v>
      </c>
      <c r="G8" s="213">
        <f>SUM('Kiadások COFOG szerint'!G9+'Kiadások COFOG szerint'!G26+'Kiadások COFOG szerint'!G65+'Kiadások COFOG szerint'!G79)</f>
        <v>54393000</v>
      </c>
      <c r="H8" s="11"/>
    </row>
    <row r="9" spans="1:8" ht="22.5" customHeight="1" x14ac:dyDescent="0.2">
      <c r="A9" s="91" t="s">
        <v>110</v>
      </c>
      <c r="B9" s="92" t="s">
        <v>111</v>
      </c>
      <c r="C9" s="93">
        <f>SUM('Kiadások COFOG szerint'!C10+'Kiadások COFOG szerint'!C27+'Kiadások COFOG szerint'!C66+'Kiadások COFOG szerint'!C80)</f>
        <v>0</v>
      </c>
      <c r="D9" s="93">
        <f>SUM('Kiadások COFOG szerint'!D10+'Kiadások COFOG szerint'!D27+'Kiadások COFOG szerint'!D66+'Kiadások COFOG szerint'!D80)</f>
        <v>0</v>
      </c>
      <c r="E9" s="180">
        <f t="shared" ref="E9:E17" si="0">SUM(G9-D9)</f>
        <v>0</v>
      </c>
      <c r="F9" s="203">
        <v>0</v>
      </c>
      <c r="G9" s="214">
        <f>SUM('Kiadások COFOG szerint'!G10+'Kiadások COFOG szerint'!G27+'Kiadások COFOG szerint'!G66+'Kiadások COFOG szerint'!G80)</f>
        <v>0</v>
      </c>
      <c r="H9" s="11"/>
    </row>
    <row r="10" spans="1:8" ht="22.5" customHeight="1" x14ac:dyDescent="0.2">
      <c r="A10" s="91" t="s">
        <v>142</v>
      </c>
      <c r="B10" s="92" t="s">
        <v>143</v>
      </c>
      <c r="C10" s="93">
        <f>SUM('Kiadások COFOG szerint'!C11+'Kiadások COFOG szerint'!C81)</f>
        <v>900000</v>
      </c>
      <c r="D10" s="93">
        <f>SUM('Kiadások COFOG szerint'!D11+'Kiadások COFOG szerint'!D81)</f>
        <v>700000</v>
      </c>
      <c r="E10" s="93">
        <f>SUM('Kiadások COFOG szerint'!E11+'Kiadások COFOG szerint'!E81)</f>
        <v>-600000</v>
      </c>
      <c r="F10" s="93">
        <f>SUM('Kiadások COFOG szerint'!F11+'Kiadások COFOG szerint'!F81)</f>
        <v>0</v>
      </c>
      <c r="G10" s="93">
        <f>SUM('Kiadások COFOG szerint'!G11+'Kiadások COFOG szerint'!G81)</f>
        <v>100000</v>
      </c>
      <c r="H10" s="11"/>
    </row>
    <row r="11" spans="1:8" ht="22.5" customHeight="1" x14ac:dyDescent="0.2">
      <c r="A11" s="91" t="s">
        <v>101</v>
      </c>
      <c r="B11" s="92" t="s">
        <v>100</v>
      </c>
      <c r="C11" s="93">
        <v>0</v>
      </c>
      <c r="D11" s="157">
        <f>'Kiadások COFOG szerint'!D28</f>
        <v>0</v>
      </c>
      <c r="E11" s="180">
        <f t="shared" si="0"/>
        <v>0</v>
      </c>
      <c r="F11" s="203">
        <v>0</v>
      </c>
      <c r="G11" s="94">
        <f>'Kiadások COFOG szerint'!G28</f>
        <v>0</v>
      </c>
      <c r="H11" s="11"/>
    </row>
    <row r="12" spans="1:8" ht="22.5" customHeight="1" x14ac:dyDescent="0.2">
      <c r="A12" s="95" t="s">
        <v>67</v>
      </c>
      <c r="B12" s="96" t="s">
        <v>68</v>
      </c>
      <c r="C12" s="93">
        <f>SUM('Kiadások COFOG szerint'!C12+'Kiadások COFOG szerint'!C29+'Kiadások COFOG szerint'!C67+'Kiadások COFOG szerint'!C82)</f>
        <v>901000</v>
      </c>
      <c r="D12" s="93">
        <f>SUM('Kiadások COFOG szerint'!D12+'Kiadások COFOG szerint'!D29+'Kiadások COFOG szerint'!D67+'Kiadások COFOG szerint'!D82)</f>
        <v>900000</v>
      </c>
      <c r="E12" s="180">
        <f t="shared" si="0"/>
        <v>0</v>
      </c>
      <c r="F12" s="203">
        <f t="shared" ref="F12:F15" si="1">SUM(G12/D12*100)</f>
        <v>100</v>
      </c>
      <c r="G12" s="214">
        <f>SUM('Kiadások COFOG szerint'!G12+'Kiadások COFOG szerint'!G29+'Kiadások COFOG szerint'!G67+'Kiadások COFOG szerint'!G82)</f>
        <v>900000</v>
      </c>
    </row>
    <row r="13" spans="1:8" ht="22.5" customHeight="1" x14ac:dyDescent="0.2">
      <c r="A13" s="95" t="s">
        <v>5</v>
      </c>
      <c r="B13" s="96" t="s">
        <v>22</v>
      </c>
      <c r="C13" s="93">
        <f>SUM('Kiadások COFOG szerint'!C13)</f>
        <v>250000</v>
      </c>
      <c r="D13" s="93">
        <f>SUM('Kiadások COFOG szerint'!D13)</f>
        <v>250000</v>
      </c>
      <c r="E13" s="180">
        <f t="shared" si="0"/>
        <v>0</v>
      </c>
      <c r="F13" s="203">
        <f>SUM('Kiadások COFOG szerint'!F13)</f>
        <v>100</v>
      </c>
      <c r="G13" s="214">
        <f>SUM('Kiadások COFOG szerint'!G13)</f>
        <v>250000</v>
      </c>
      <c r="H13" s="11"/>
    </row>
    <row r="14" spans="1:8" ht="22.5" customHeight="1" x14ac:dyDescent="0.2">
      <c r="A14" s="95" t="s">
        <v>6</v>
      </c>
      <c r="B14" s="96" t="s">
        <v>23</v>
      </c>
      <c r="C14" s="93">
        <f>SUM('Kiadások COFOG szerint'!C14+'Kiadások COFOG szerint'!C31+'Kiadások COFOG szerint'!C68+'Kiadások COFOG szerint'!C83)</f>
        <v>156000</v>
      </c>
      <c r="D14" s="93">
        <f>SUM('Kiadások COFOG szerint'!D14+'Kiadások COFOG szerint'!D31+'Kiadások COFOG szerint'!D68+'Kiadások COFOG szerint'!D83)</f>
        <v>0</v>
      </c>
      <c r="E14" s="180">
        <f t="shared" si="0"/>
        <v>0</v>
      </c>
      <c r="F14" s="203">
        <v>0</v>
      </c>
      <c r="G14" s="214">
        <f>SUM('Kiadások COFOG szerint'!G14+'Kiadások COFOG szerint'!G31+'Kiadások COFOG szerint'!G68+'Kiadások COFOG szerint'!G83)</f>
        <v>0</v>
      </c>
      <c r="H14" s="11"/>
    </row>
    <row r="15" spans="1:8" ht="22.5" customHeight="1" x14ac:dyDescent="0.2">
      <c r="A15" s="95" t="s">
        <v>7</v>
      </c>
      <c r="B15" s="96" t="s">
        <v>24</v>
      </c>
      <c r="C15" s="93">
        <f>SUM('Kiadások COFOG szerint'!C15+'Kiadások COFOG szerint'!C32+'Kiadások COFOG szerint'!C69+'Kiadások COFOG szerint'!C84)</f>
        <v>2476000</v>
      </c>
      <c r="D15" s="93">
        <f>SUM('Kiadások COFOG szerint'!D15+'Kiadások COFOG szerint'!D32+'Kiadások COFOG szerint'!D69+'Kiadások COFOG szerint'!D84)</f>
        <v>1739000</v>
      </c>
      <c r="E15" s="180">
        <f t="shared" si="0"/>
        <v>1854000</v>
      </c>
      <c r="F15" s="203">
        <f t="shared" si="1"/>
        <v>206.61299597469812</v>
      </c>
      <c r="G15" s="214">
        <f>SUM('Kiadások COFOG szerint'!G15+'Kiadások COFOG szerint'!G32+'Kiadások COFOG szerint'!G69+'Kiadások COFOG szerint'!G84)</f>
        <v>3593000</v>
      </c>
    </row>
    <row r="16" spans="1:8" ht="33" customHeight="1" x14ac:dyDescent="0.2">
      <c r="A16" s="143" t="s">
        <v>8</v>
      </c>
      <c r="B16" s="144" t="s">
        <v>25</v>
      </c>
      <c r="C16" s="180">
        <f>SUM('Kiadások COFOG szerint'!C16+'Kiadások COFOG szerint'!C70+'Kiadások COFOG szerint'!C85+'Kiadások COFOG szerint'!C33)</f>
        <v>3530000</v>
      </c>
      <c r="D16" s="180">
        <f>SUM('Kiadások COFOG szerint'!D16+'Kiadások COFOG szerint'!D70+'Kiadások COFOG szerint'!D85+'Kiadások COFOG szerint'!D33)</f>
        <v>4000000</v>
      </c>
      <c r="E16" s="180">
        <f t="shared" si="0"/>
        <v>0</v>
      </c>
      <c r="F16" s="221">
        <f>SUM('Kiadások COFOG szerint'!F16+'Kiadások COFOG szerint'!F70+'Kiadások COFOG szerint'!F85+'Kiadások COFOG szerint'!F33)</f>
        <v>100</v>
      </c>
      <c r="G16" s="97">
        <f>SUM('Kiadások COFOG szerint'!G16+'Kiadások COFOG szerint'!G70+'Kiadások COFOG szerint'!G85+'Kiadások COFOG szerint'!G33)</f>
        <v>4000000</v>
      </c>
    </row>
    <row r="17" spans="1:11" ht="33" customHeight="1" thickBot="1" x14ac:dyDescent="0.25">
      <c r="A17" s="155" t="s">
        <v>128</v>
      </c>
      <c r="B17" s="154" t="s">
        <v>129</v>
      </c>
      <c r="C17" s="215">
        <f>SUM('Kiadások COFOG szerint'!C17+'Kiadások COFOG szerint'!C34)</f>
        <v>0</v>
      </c>
      <c r="D17" s="216">
        <f>SUM('Kiadások COFOG szerint'!D17+'Kiadások COFOG szerint'!D34)</f>
        <v>0</v>
      </c>
      <c r="E17" s="93">
        <f t="shared" si="0"/>
        <v>0</v>
      </c>
      <c r="F17" s="217">
        <v>0</v>
      </c>
      <c r="G17" s="208">
        <f>SUM('Kiadások COFOG szerint'!G17+'Kiadások COFOG szerint'!G34)</f>
        <v>0</v>
      </c>
    </row>
    <row r="18" spans="1:11" ht="24" customHeight="1" thickBot="1" x14ac:dyDescent="0.25">
      <c r="A18" s="329" t="s">
        <v>35</v>
      </c>
      <c r="B18" s="330"/>
      <c r="C18" s="136">
        <f>SUM(C8:C17)</f>
        <v>65263000</v>
      </c>
      <c r="D18" s="136">
        <f>SUM(D8:D17)</f>
        <v>63136000</v>
      </c>
      <c r="E18" s="136">
        <f>SUM(E8:E17)</f>
        <v>100000</v>
      </c>
      <c r="F18" s="224">
        <f t="shared" ref="F18:F38" si="2">G18/D18*100</f>
        <v>100.15838824125697</v>
      </c>
      <c r="G18" s="178">
        <f>SUM(G8:G17)</f>
        <v>63236000</v>
      </c>
      <c r="I18" s="18"/>
    </row>
    <row r="19" spans="1:11" ht="20.100000000000001" customHeight="1" x14ac:dyDescent="0.2">
      <c r="A19" s="210" t="s">
        <v>9</v>
      </c>
      <c r="B19" s="211" t="s">
        <v>26</v>
      </c>
      <c r="C19" s="179">
        <f>SUM('Kiadások COFOG szerint'!C19+'Kiadások COFOG szerint'!C36+'Kiadások COFOG szerint'!C43+'Kiadások COFOG szerint'!C72+'Kiadások COFOG szerint'!C87)</f>
        <v>9130000</v>
      </c>
      <c r="D19" s="179">
        <f>SUM('Kiadások COFOG szerint'!D19+'Kiadások COFOG szerint'!D36+'Kiadások COFOG szerint'!D43+'Kiadások COFOG szerint'!D72+'Kiadások COFOG szerint'!D87)</f>
        <v>8010000</v>
      </c>
      <c r="E19" s="179">
        <f>SUM('Kiadások COFOG szerint'!E19+'Kiadások COFOG szerint'!E36+'Kiadások COFOG szerint'!E43+'Kiadások COFOG szerint'!E72+'Kiadások COFOG szerint'!E87)</f>
        <v>-100000</v>
      </c>
      <c r="F19" s="212">
        <f>SUM(G19/D19*100)</f>
        <v>98.751560549313353</v>
      </c>
      <c r="G19" s="213">
        <f>SUM('Kiadások COFOG szerint'!G19+'Kiadások COFOG szerint'!G36+'Kiadások COFOG szerint'!G43+'Kiadások COFOG szerint'!G72+'Kiadások COFOG szerint'!G87)</f>
        <v>7910000</v>
      </c>
      <c r="H19" s="11"/>
    </row>
    <row r="20" spans="1:11" ht="23.25" customHeight="1" thickBot="1" x14ac:dyDescent="0.25">
      <c r="A20" s="218" t="s">
        <v>10</v>
      </c>
      <c r="B20" s="104" t="s">
        <v>27</v>
      </c>
      <c r="C20" s="219">
        <f>SUM('Kiadások COFOG szerint'!C20+'Kiadások COFOG szerint'!C37+'Kiadások COFOG szerint'!C73+'Kiadások COFOG szerint'!C88)</f>
        <v>450000</v>
      </c>
      <c r="D20" s="219">
        <f>SUM('Kiadások COFOG szerint'!D20+'Kiadások COFOG szerint'!D37+'Kiadások COFOG szerint'!D73+'Kiadások COFOG szerint'!D88)</f>
        <v>450000</v>
      </c>
      <c r="E20" s="219">
        <f>SUM('Kiadások COFOG szerint'!E20+'Kiadások COFOG szerint'!E37+'Kiadások COFOG szerint'!E73+'Kiadások COFOG szerint'!E88)</f>
        <v>0</v>
      </c>
      <c r="F20" s="217">
        <v>0</v>
      </c>
      <c r="G20" s="220">
        <f>SUM('Kiadások COFOG szerint'!G20+'Kiadások COFOG szerint'!G37+'Kiadások COFOG szerint'!G73+'Kiadások COFOG szerint'!G88)</f>
        <v>450000</v>
      </c>
      <c r="H20" s="11"/>
    </row>
    <row r="21" spans="1:11" ht="24.95" customHeight="1" thickBot="1" x14ac:dyDescent="0.25">
      <c r="A21" s="331" t="s">
        <v>36</v>
      </c>
      <c r="B21" s="332"/>
      <c r="C21" s="226">
        <f>SUM(C19:C20)</f>
        <v>9580000</v>
      </c>
      <c r="D21" s="227">
        <f>SUM(D19:D20)</f>
        <v>8460000</v>
      </c>
      <c r="E21" s="227">
        <f>SUM(E19:E20)</f>
        <v>-100000</v>
      </c>
      <c r="F21" s="228">
        <f t="shared" si="2"/>
        <v>98.817966903073284</v>
      </c>
      <c r="G21" s="229">
        <f>SUM(G19:G20)</f>
        <v>8360000</v>
      </c>
    </row>
    <row r="22" spans="1:11" ht="20.100000000000001" customHeight="1" x14ac:dyDescent="0.2">
      <c r="A22" s="210" t="s">
        <v>11</v>
      </c>
      <c r="B22" s="230" t="s">
        <v>28</v>
      </c>
      <c r="C22" s="231">
        <f>SUM('Kiadások COFOG szerint'!C45)</f>
        <v>57200</v>
      </c>
      <c r="D22" s="231">
        <f>SUM('Kiadások COFOG szerint'!D45)</f>
        <v>100062</v>
      </c>
      <c r="E22" s="231">
        <f>SUM('Kiadások COFOG szerint'!E45)</f>
        <v>0</v>
      </c>
      <c r="F22" s="232">
        <f>SUM(G22/D22*100)</f>
        <v>100</v>
      </c>
      <c r="G22" s="233">
        <f>SUM('Kiadások COFOG szerint'!G45)</f>
        <v>100062</v>
      </c>
      <c r="H22" s="11"/>
    </row>
    <row r="23" spans="1:11" ht="20.100000000000001" customHeight="1" x14ac:dyDescent="0.2">
      <c r="A23" s="95" t="s">
        <v>12</v>
      </c>
      <c r="B23" s="98" t="s">
        <v>29</v>
      </c>
      <c r="C23" s="99">
        <f>SUM('Kiadások COFOG szerint'!C46)</f>
        <v>1300000</v>
      </c>
      <c r="D23" s="99">
        <f>SUM('Kiadások COFOG szerint'!D46)</f>
        <v>1657138</v>
      </c>
      <c r="E23" s="99">
        <f>SUM(G23-D23)</f>
        <v>950000</v>
      </c>
      <c r="F23" s="204">
        <f>SUM(G23/D23*100)</f>
        <v>157.32775423652103</v>
      </c>
      <c r="G23" s="234">
        <f>SUM('Kiadások COFOG szerint'!G46)</f>
        <v>2607138</v>
      </c>
      <c r="H23" s="11"/>
    </row>
    <row r="24" spans="1:11" ht="20.100000000000001" customHeight="1" x14ac:dyDescent="0.2">
      <c r="A24" s="95" t="s">
        <v>70</v>
      </c>
      <c r="B24" s="96" t="s">
        <v>71</v>
      </c>
      <c r="C24" s="100">
        <f>SUM('Kiadások COFOG szerint'!C47)</f>
        <v>96000</v>
      </c>
      <c r="D24" s="100">
        <f>SUM('Kiadások COFOG szerint'!D47)</f>
        <v>96000</v>
      </c>
      <c r="E24" s="99">
        <f t="shared" ref="E24:E32" si="3">SUM(G24-D24)</f>
        <v>0</v>
      </c>
      <c r="F24" s="204">
        <f t="shared" ref="F24:F32" si="4">SUM(G24/D24*100)</f>
        <v>100</v>
      </c>
      <c r="G24" s="235">
        <f>SUM('Kiadások COFOG szerint'!G47)</f>
        <v>96000</v>
      </c>
      <c r="H24" s="11"/>
    </row>
    <row r="25" spans="1:11" ht="20.100000000000001" customHeight="1" x14ac:dyDescent="0.2">
      <c r="A25" s="95" t="s">
        <v>73</v>
      </c>
      <c r="B25" s="101" t="s">
        <v>72</v>
      </c>
      <c r="C25" s="100">
        <f>SUM('Kiadások COFOG szerint'!C48)</f>
        <v>66000</v>
      </c>
      <c r="D25" s="180">
        <f>'Kiadások COFOG szerint'!D48</f>
        <v>66000</v>
      </c>
      <c r="E25" s="99">
        <f t="shared" si="3"/>
        <v>0</v>
      </c>
      <c r="F25" s="204">
        <f t="shared" si="4"/>
        <v>100</v>
      </c>
      <c r="G25" s="97">
        <f>'Kiadások COFOG szerint'!G48</f>
        <v>66000</v>
      </c>
      <c r="H25" s="11"/>
    </row>
    <row r="26" spans="1:11" ht="20.100000000000001" customHeight="1" x14ac:dyDescent="0.2">
      <c r="A26" s="95" t="s">
        <v>78</v>
      </c>
      <c r="B26" s="101" t="s">
        <v>91</v>
      </c>
      <c r="C26" s="100">
        <f>SUM('Kiadások COFOG szerint'!C49)</f>
        <v>2500000</v>
      </c>
      <c r="D26" s="100">
        <f>SUM('Kiadások COFOG szerint'!D49)</f>
        <v>2602000</v>
      </c>
      <c r="E26" s="99">
        <f t="shared" si="3"/>
        <v>-927647</v>
      </c>
      <c r="F26" s="239">
        <f>SUM('Kiadások COFOG szerint'!F49)</f>
        <v>64.348693312836275</v>
      </c>
      <c r="G26" s="235">
        <f>SUM('Kiadások COFOG szerint'!G49)</f>
        <v>1674353</v>
      </c>
      <c r="H26" s="11"/>
    </row>
    <row r="27" spans="1:11" ht="20.100000000000001" customHeight="1" x14ac:dyDescent="0.2">
      <c r="A27" s="95" t="s">
        <v>76</v>
      </c>
      <c r="B27" s="101" t="s">
        <v>92</v>
      </c>
      <c r="C27" s="100">
        <f>SUM('Kiadások COFOG szerint'!C50)</f>
        <v>3000000</v>
      </c>
      <c r="D27" s="100">
        <f>SUM('Kiadások COFOG szerint'!D50)</f>
        <v>3500000</v>
      </c>
      <c r="E27" s="99">
        <f t="shared" si="3"/>
        <v>570000</v>
      </c>
      <c r="F27" s="204">
        <f t="shared" si="4"/>
        <v>116.28571428571428</v>
      </c>
      <c r="G27" s="235">
        <f>SUM('Kiadások COFOG szerint'!G50)</f>
        <v>4070000</v>
      </c>
      <c r="H27" s="11"/>
    </row>
    <row r="28" spans="1:11" ht="20.100000000000001" customHeight="1" x14ac:dyDescent="0.2">
      <c r="A28" s="95" t="s">
        <v>103</v>
      </c>
      <c r="B28" s="101" t="s">
        <v>106</v>
      </c>
      <c r="C28" s="100">
        <f>SUM('Kiadások COFOG szerint'!C51)</f>
        <v>3173800</v>
      </c>
      <c r="D28" s="100">
        <f>SUM('Kiadások COFOG szerint'!D51)</f>
        <v>2173800</v>
      </c>
      <c r="E28" s="99">
        <f t="shared" si="3"/>
        <v>-1500600</v>
      </c>
      <c r="F28" s="204">
        <f t="shared" si="4"/>
        <v>30.968810378139661</v>
      </c>
      <c r="G28" s="235">
        <f>SUM('Kiadások COFOG szerint'!G51)</f>
        <v>673200</v>
      </c>
      <c r="H28" s="11"/>
    </row>
    <row r="29" spans="1:11" ht="20.100000000000001" customHeight="1" x14ac:dyDescent="0.2">
      <c r="A29" s="102" t="s">
        <v>14</v>
      </c>
      <c r="B29" s="101" t="s">
        <v>30</v>
      </c>
      <c r="C29" s="100">
        <f>SUM('Kiadások COFOG szerint'!C52)</f>
        <v>500000</v>
      </c>
      <c r="D29" s="100">
        <f>SUM('Kiadások COFOG szerint'!D52)</f>
        <v>848000</v>
      </c>
      <c r="E29" s="99">
        <f t="shared" si="3"/>
        <v>10000</v>
      </c>
      <c r="F29" s="204">
        <f t="shared" si="4"/>
        <v>101.17924528301887</v>
      </c>
      <c r="G29" s="235">
        <f>SUM('Kiadások COFOG szerint'!G52)</f>
        <v>858000</v>
      </c>
      <c r="H29" s="11"/>
      <c r="K29" s="11"/>
    </row>
    <row r="30" spans="1:11" ht="20.100000000000001" customHeight="1" x14ac:dyDescent="0.2">
      <c r="A30" s="102" t="s">
        <v>15</v>
      </c>
      <c r="B30" s="101" t="s">
        <v>31</v>
      </c>
      <c r="C30" s="100">
        <f>SUM('Kiadások COFOG szerint'!C53)</f>
        <v>100000</v>
      </c>
      <c r="D30" s="100">
        <f>SUM('Kiadások COFOG szerint'!D53)</f>
        <v>100000</v>
      </c>
      <c r="E30" s="99">
        <f t="shared" si="3"/>
        <v>-10000</v>
      </c>
      <c r="F30" s="204">
        <f t="shared" si="4"/>
        <v>90</v>
      </c>
      <c r="G30" s="235">
        <f>SUM('Kiadások COFOG szerint'!G53)</f>
        <v>90000</v>
      </c>
      <c r="H30" s="11"/>
      <c r="K30" s="11"/>
    </row>
    <row r="31" spans="1:11" ht="25.5" customHeight="1" x14ac:dyDescent="0.2">
      <c r="A31" s="102" t="s">
        <v>16</v>
      </c>
      <c r="B31" s="96" t="s">
        <v>32</v>
      </c>
      <c r="C31" s="100">
        <f>SUM('Kiadások COFOG szerint'!C54)</f>
        <v>2200000</v>
      </c>
      <c r="D31" s="100">
        <f>SUM('Kiadások COFOG szerint'!D54)</f>
        <v>2629996</v>
      </c>
      <c r="E31" s="99">
        <f t="shared" si="3"/>
        <v>0</v>
      </c>
      <c r="F31" s="204">
        <f t="shared" si="4"/>
        <v>100</v>
      </c>
      <c r="G31" s="235">
        <f>SUM('Kiadások COFOG szerint'!G54)</f>
        <v>2629996</v>
      </c>
      <c r="H31" s="11"/>
      <c r="K31" s="11"/>
    </row>
    <row r="32" spans="1:11" ht="20.100000000000001" customHeight="1" thickBot="1" x14ac:dyDescent="0.25">
      <c r="A32" s="236" t="s">
        <v>17</v>
      </c>
      <c r="B32" s="104" t="s">
        <v>33</v>
      </c>
      <c r="C32" s="177">
        <f>SUM('Kiadások COFOG szerint'!C55)</f>
        <v>5000</v>
      </c>
      <c r="D32" s="177">
        <f>SUM('Kiadások COFOG szerint'!D55)</f>
        <v>5000</v>
      </c>
      <c r="E32" s="99">
        <f t="shared" si="3"/>
        <v>600</v>
      </c>
      <c r="F32" s="237">
        <f t="shared" si="4"/>
        <v>112.00000000000001</v>
      </c>
      <c r="G32" s="238">
        <f>SUM('Kiadások COFOG szerint'!G55)</f>
        <v>5600</v>
      </c>
      <c r="H32" s="11"/>
      <c r="K32" s="11"/>
    </row>
    <row r="33" spans="1:11" ht="24.95" customHeight="1" thickBot="1" x14ac:dyDescent="0.25">
      <c r="A33" s="329" t="s">
        <v>37</v>
      </c>
      <c r="B33" s="330"/>
      <c r="C33" s="136">
        <f>SUM(C22:C32)</f>
        <v>12998000</v>
      </c>
      <c r="D33" s="136">
        <f>SUM(D22:D32)</f>
        <v>13777996</v>
      </c>
      <c r="E33" s="136">
        <f>SUM(E22:E32)</f>
        <v>-907647</v>
      </c>
      <c r="F33" s="224">
        <f t="shared" si="2"/>
        <v>93.412343856102154</v>
      </c>
      <c r="G33" s="178">
        <f>SUM(G22:G32)</f>
        <v>12870349</v>
      </c>
      <c r="K33" s="11"/>
    </row>
    <row r="34" spans="1:11" ht="24.95" customHeight="1" x14ac:dyDescent="0.2">
      <c r="A34" s="286" t="s">
        <v>144</v>
      </c>
      <c r="B34" s="211" t="s">
        <v>145</v>
      </c>
      <c r="C34" s="205">
        <v>0</v>
      </c>
      <c r="D34" s="205">
        <v>0</v>
      </c>
      <c r="E34" s="157">
        <f>SUM(G34-D34)</f>
        <v>940360</v>
      </c>
      <c r="F34" s="281"/>
      <c r="G34" s="206">
        <f>SUM('Kiadások COFOG szerint'!G57)</f>
        <v>940360</v>
      </c>
      <c r="K34" s="11"/>
    </row>
    <row r="35" spans="1:11" ht="24.95" customHeight="1" x14ac:dyDescent="0.2">
      <c r="A35" s="284" t="s">
        <v>80</v>
      </c>
      <c r="B35" s="144" t="s">
        <v>81</v>
      </c>
      <c r="C35" s="241">
        <f>SUM('Kiadások COFOG szerint'!C90+'Kiadások COFOG szerint'!C58)</f>
        <v>300000</v>
      </c>
      <c r="D35" s="241">
        <f>SUM('Kiadások COFOG szerint'!D90+'Kiadások COFOG szerint'!D58)</f>
        <v>1493350</v>
      </c>
      <c r="E35" s="157">
        <f>SUM(G35-D35)</f>
        <v>-212713</v>
      </c>
      <c r="F35" s="285">
        <f>SUM('Kiadások COFOG szerint'!F90+'Kiadások COFOG szerint'!F58)</f>
        <v>85.755984866240325</v>
      </c>
      <c r="G35" s="94">
        <f>SUM('Kiadások COFOG szerint'!G90+'Kiadások COFOG szerint'!G58)</f>
        <v>1280637</v>
      </c>
      <c r="K35" s="11"/>
    </row>
    <row r="36" spans="1:11" ht="24.95" customHeight="1" thickBot="1" x14ac:dyDescent="0.25">
      <c r="A36" s="103" t="s">
        <v>82</v>
      </c>
      <c r="B36" s="104" t="s">
        <v>84</v>
      </c>
      <c r="C36" s="207">
        <f>SUM('Kiadások COFOG szerint'!C91+'Kiadások COFOG szerint'!C59)</f>
        <v>81000</v>
      </c>
      <c r="D36" s="207">
        <f>SUM('Kiadások COFOG szerint'!D91+'Kiadások COFOG szerint'!D59)</f>
        <v>403200</v>
      </c>
      <c r="E36" s="241">
        <f>SUM(G36-D36)</f>
        <v>200000</v>
      </c>
      <c r="F36" s="282">
        <f>SUM('Kiadások COFOG szerint'!F91+'Kiadások COFOG szerint'!F59)</f>
        <v>149.60317460317461</v>
      </c>
      <c r="G36" s="208">
        <f>SUM('Kiadások COFOG szerint'!G91+'Kiadások COFOG szerint'!G59)</f>
        <v>603200</v>
      </c>
      <c r="K36" s="11"/>
    </row>
    <row r="37" spans="1:11" ht="24.95" customHeight="1" thickBot="1" x14ac:dyDescent="0.25">
      <c r="A37" s="329" t="s">
        <v>93</v>
      </c>
      <c r="B37" s="330"/>
      <c r="C37" s="136">
        <f>SUM(C35:C36)</f>
        <v>381000</v>
      </c>
      <c r="D37" s="136">
        <f t="shared" ref="D37" si="5">SUM(D35:D36)</f>
        <v>1896550</v>
      </c>
      <c r="E37" s="136">
        <f>SUM(E34:E36)</f>
        <v>927647</v>
      </c>
      <c r="F37" s="224">
        <f t="shared" si="2"/>
        <v>148.91234082940073</v>
      </c>
      <c r="G37" s="178">
        <f>SUM(G34:G36)</f>
        <v>2824197</v>
      </c>
      <c r="K37" s="11"/>
    </row>
    <row r="38" spans="1:11" ht="21.75" customHeight="1" thickBot="1" x14ac:dyDescent="0.25">
      <c r="A38" s="333" t="s">
        <v>1</v>
      </c>
      <c r="B38" s="334"/>
      <c r="C38" s="223">
        <f>SUM(C37,C33,C21,C18)</f>
        <v>88222000</v>
      </c>
      <c r="D38" s="223">
        <f t="shared" ref="D38" si="6">SUM(D37,D33,D21,D18)</f>
        <v>87270546</v>
      </c>
      <c r="E38" s="242">
        <f>SUM(G38-D38)</f>
        <v>20000</v>
      </c>
      <c r="F38" s="222">
        <f t="shared" si="2"/>
        <v>100.02291723945443</v>
      </c>
      <c r="G38" s="225">
        <f>G18+G21+G33+G37</f>
        <v>87290546</v>
      </c>
      <c r="H38" s="12"/>
      <c r="K38" s="11"/>
    </row>
    <row r="39" spans="1:11" x14ac:dyDescent="0.2">
      <c r="K39" s="11"/>
    </row>
    <row r="40" spans="1:11" x14ac:dyDescent="0.2">
      <c r="K40" s="11"/>
    </row>
    <row r="41" spans="1:11" s="39" customFormat="1" x14ac:dyDescent="0.2">
      <c r="B41" s="39" t="s">
        <v>120</v>
      </c>
      <c r="C41" s="139">
        <f>C38-'Kiadások COFOG szerint'!C95</f>
        <v>0</v>
      </c>
      <c r="D41" s="139">
        <f>D38-'Kiadások COFOG szerint'!D95</f>
        <v>0</v>
      </c>
      <c r="E41" s="139">
        <f>E38-'Kiadások COFOG szerint'!E95</f>
        <v>0</v>
      </c>
      <c r="F41" s="139">
        <f>F38-'Kiadások COFOG szerint'!F95</f>
        <v>0</v>
      </c>
      <c r="G41" s="139">
        <f>G38-'Kiadások COFOG szerint'!G95</f>
        <v>0</v>
      </c>
      <c r="K41" s="148"/>
    </row>
    <row r="42" spans="1:11" x14ac:dyDescent="0.2">
      <c r="K42" s="11"/>
    </row>
    <row r="43" spans="1:11" x14ac:dyDescent="0.2">
      <c r="K43" s="11"/>
    </row>
    <row r="44" spans="1:11" x14ac:dyDescent="0.2">
      <c r="K44" s="11"/>
    </row>
    <row r="45" spans="1:11" x14ac:dyDescent="0.2">
      <c r="K45" s="11"/>
    </row>
    <row r="46" spans="1:11" x14ac:dyDescent="0.2">
      <c r="K46" s="11"/>
    </row>
  </sheetData>
  <sheetProtection algorithmName="SHA-512" hashValue="t/r14wHKAUqytEQV3baRYezhOprgdihOVRoCrsNGIP147bXaw5/G33jzZG6o2Vv4Q5wRQgg47TLQitEn4KfgxQ==" saltValue="Y7rhBtUeoWdXDLbNFtIApw==" spinCount="100000" sheet="1" objects="1" scenarios="1"/>
  <mergeCells count="11">
    <mergeCell ref="A18:B18"/>
    <mergeCell ref="A21:B21"/>
    <mergeCell ref="A33:B33"/>
    <mergeCell ref="A38:B38"/>
    <mergeCell ref="A2:G2"/>
    <mergeCell ref="A3:G3"/>
    <mergeCell ref="A5:G5"/>
    <mergeCell ref="A6:A7"/>
    <mergeCell ref="B6:B7"/>
    <mergeCell ref="A37:B37"/>
    <mergeCell ref="C6:F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54" orientation="portrait" r:id="rId1"/>
  <headerFooter alignWithMargins="0">
    <oddHeader>&amp;LPiliscsévi "Aranykapu" Óvoda-Bölcsőde&amp;RIV/3.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99"/>
  <sheetViews>
    <sheetView topLeftCell="A38" zoomScaleNormal="100" zoomScaleSheetLayoutView="100" workbookViewId="0">
      <selection activeCell="K92" sqref="K92"/>
    </sheetView>
  </sheetViews>
  <sheetFormatPr defaultRowHeight="12.75" x14ac:dyDescent="0.2"/>
  <cols>
    <col min="1" max="1" width="11.5703125" customWidth="1"/>
    <col min="2" max="2" width="39.140625" customWidth="1"/>
    <col min="3" max="3" width="20.7109375" customWidth="1"/>
    <col min="4" max="4" width="12.7109375" customWidth="1"/>
    <col min="5" max="5" width="11.42578125" customWidth="1"/>
    <col min="6" max="6" width="9.85546875" customWidth="1"/>
    <col min="7" max="7" width="15.85546875" customWidth="1"/>
    <col min="8" max="8" width="11.42578125" bestFit="1" customWidth="1"/>
    <col min="9" max="9" width="12.42578125" style="39" bestFit="1" customWidth="1"/>
    <col min="10" max="10" width="11.42578125" style="39" bestFit="1" customWidth="1"/>
    <col min="11" max="12" width="15.28515625" style="39" bestFit="1" customWidth="1"/>
    <col min="13" max="13" width="13.7109375" style="39" bestFit="1" customWidth="1"/>
    <col min="14" max="14" width="12.5703125" bestFit="1" customWidth="1"/>
    <col min="15" max="15" width="15.28515625" bestFit="1" customWidth="1"/>
  </cols>
  <sheetData>
    <row r="1" spans="1:13" x14ac:dyDescent="0.2">
      <c r="E1" s="290"/>
      <c r="F1" s="290"/>
      <c r="G1" s="290"/>
    </row>
    <row r="2" spans="1:13" x14ac:dyDescent="0.2">
      <c r="A2" s="310" t="s">
        <v>136</v>
      </c>
      <c r="B2" s="310"/>
      <c r="C2" s="310"/>
      <c r="D2" s="310"/>
      <c r="E2" s="310"/>
      <c r="F2" s="310"/>
      <c r="G2" s="310"/>
    </row>
    <row r="3" spans="1:13" x14ac:dyDescent="0.2">
      <c r="A3" s="310" t="s">
        <v>135</v>
      </c>
      <c r="B3" s="310"/>
      <c r="C3" s="310"/>
      <c r="D3" s="310"/>
      <c r="E3" s="310"/>
      <c r="F3" s="310"/>
      <c r="G3" s="310"/>
    </row>
    <row r="4" spans="1:13" x14ac:dyDescent="0.2">
      <c r="G4" s="6" t="s">
        <v>49</v>
      </c>
    </row>
    <row r="5" spans="1:13" ht="21.95" customHeight="1" thickBot="1" x14ac:dyDescent="0.25">
      <c r="A5" s="363" t="s">
        <v>41</v>
      </c>
      <c r="B5" s="363"/>
      <c r="C5" s="363"/>
      <c r="D5" s="363"/>
      <c r="E5" s="363"/>
      <c r="F5" s="363"/>
      <c r="G5" s="363"/>
      <c r="K5" s="50"/>
      <c r="L5" s="50"/>
      <c r="M5" s="50"/>
    </row>
    <row r="6" spans="1:13" ht="21.95" customHeight="1" x14ac:dyDescent="0.2">
      <c r="A6" s="350" t="s">
        <v>98</v>
      </c>
      <c r="B6" s="351"/>
      <c r="C6" s="351"/>
      <c r="D6" s="351"/>
      <c r="E6" s="351"/>
      <c r="F6" s="351"/>
      <c r="G6" s="352"/>
      <c r="I6" s="51"/>
    </row>
    <row r="7" spans="1:13" ht="18.75" customHeight="1" x14ac:dyDescent="0.2">
      <c r="A7" s="353" t="s">
        <v>0</v>
      </c>
      <c r="B7" s="355" t="s">
        <v>39</v>
      </c>
      <c r="C7" s="147"/>
      <c r="D7" s="357">
        <v>2022</v>
      </c>
      <c r="E7" s="320"/>
      <c r="F7" s="321"/>
      <c r="G7" s="13">
        <v>2022</v>
      </c>
    </row>
    <row r="8" spans="1:13" ht="25.5" customHeight="1" thickBot="1" x14ac:dyDescent="0.25">
      <c r="A8" s="354"/>
      <c r="B8" s="356"/>
      <c r="C8" s="30" t="s">
        <v>59</v>
      </c>
      <c r="D8" s="30" t="s">
        <v>121</v>
      </c>
      <c r="E8" s="137" t="s">
        <v>112</v>
      </c>
      <c r="F8" s="30" t="s">
        <v>58</v>
      </c>
      <c r="G8" s="14" t="s">
        <v>126</v>
      </c>
    </row>
    <row r="9" spans="1:13" ht="21.95" customHeight="1" x14ac:dyDescent="0.2">
      <c r="A9" s="5" t="s">
        <v>4</v>
      </c>
      <c r="B9" s="32" t="s">
        <v>21</v>
      </c>
      <c r="C9" s="54">
        <v>17350000</v>
      </c>
      <c r="D9" s="182">
        <v>15747000</v>
      </c>
      <c r="E9" s="35">
        <f t="shared" ref="E9:E17" si="0">G9-D9</f>
        <v>-600000</v>
      </c>
      <c r="F9" s="37">
        <f>G9/D9*100</f>
        <v>96.18975042865307</v>
      </c>
      <c r="G9" s="10">
        <v>15147000</v>
      </c>
      <c r="I9" s="139"/>
    </row>
    <row r="10" spans="1:13" ht="21.95" customHeight="1" x14ac:dyDescent="0.2">
      <c r="A10" s="20" t="s">
        <v>110</v>
      </c>
      <c r="B10" s="32" t="s">
        <v>109</v>
      </c>
      <c r="C10" s="182">
        <v>0</v>
      </c>
      <c r="D10" s="182">
        <v>0</v>
      </c>
      <c r="E10" s="35">
        <f t="shared" si="0"/>
        <v>0</v>
      </c>
      <c r="F10" s="37">
        <v>0</v>
      </c>
      <c r="G10" s="10">
        <v>0</v>
      </c>
      <c r="I10" s="139"/>
    </row>
    <row r="11" spans="1:13" ht="21.95" customHeight="1" x14ac:dyDescent="0.2">
      <c r="A11" s="20" t="s">
        <v>142</v>
      </c>
      <c r="B11" s="32" t="s">
        <v>143</v>
      </c>
      <c r="C11" s="182">
        <v>500000</v>
      </c>
      <c r="D11" s="182">
        <v>300000</v>
      </c>
      <c r="E11" s="35">
        <f t="shared" si="0"/>
        <v>-300000</v>
      </c>
      <c r="F11" s="37"/>
      <c r="G11" s="10">
        <v>0</v>
      </c>
      <c r="I11" s="139"/>
    </row>
    <row r="12" spans="1:13" ht="21.95" customHeight="1" x14ac:dyDescent="0.2">
      <c r="A12" s="36" t="s">
        <v>67</v>
      </c>
      <c r="B12" s="33" t="s">
        <v>68</v>
      </c>
      <c r="C12" s="7">
        <v>361000</v>
      </c>
      <c r="D12" s="7">
        <v>240000</v>
      </c>
      <c r="E12" s="35">
        <f t="shared" si="0"/>
        <v>0</v>
      </c>
      <c r="F12" s="37">
        <f>G12/D12*100</f>
        <v>100</v>
      </c>
      <c r="G12" s="8">
        <v>240000</v>
      </c>
    </row>
    <row r="13" spans="1:13" ht="21.95" customHeight="1" x14ac:dyDescent="0.2">
      <c r="A13" s="36" t="s">
        <v>5</v>
      </c>
      <c r="B13" s="33" t="s">
        <v>22</v>
      </c>
      <c r="C13" s="7">
        <v>250000</v>
      </c>
      <c r="D13" s="7">
        <v>250000</v>
      </c>
      <c r="E13" s="35">
        <f t="shared" si="0"/>
        <v>0</v>
      </c>
      <c r="F13" s="37">
        <f>G13/D13*100</f>
        <v>100</v>
      </c>
      <c r="G13" s="8">
        <v>250000</v>
      </c>
    </row>
    <row r="14" spans="1:13" ht="21.95" customHeight="1" x14ac:dyDescent="0.2">
      <c r="A14" s="1" t="s">
        <v>6</v>
      </c>
      <c r="B14" s="33" t="s">
        <v>23</v>
      </c>
      <c r="C14" s="7">
        <v>60000</v>
      </c>
      <c r="D14" s="7">
        <v>0</v>
      </c>
      <c r="E14" s="35">
        <f t="shared" si="0"/>
        <v>0</v>
      </c>
      <c r="F14" s="37">
        <v>0</v>
      </c>
      <c r="G14" s="8">
        <v>0</v>
      </c>
      <c r="I14" s="39" t="s">
        <v>115</v>
      </c>
    </row>
    <row r="15" spans="1:13" ht="21.95" customHeight="1" x14ac:dyDescent="0.2">
      <c r="A15" s="1" t="s">
        <v>7</v>
      </c>
      <c r="B15" s="33" t="s">
        <v>24</v>
      </c>
      <c r="C15" s="7">
        <v>840000</v>
      </c>
      <c r="D15" s="7">
        <v>463000</v>
      </c>
      <c r="E15" s="35">
        <f t="shared" si="0"/>
        <v>470000</v>
      </c>
      <c r="F15" s="37">
        <f>G15/D15*100</f>
        <v>201.51187904967603</v>
      </c>
      <c r="G15" s="8">
        <v>933000</v>
      </c>
      <c r="I15" s="39" t="s">
        <v>116</v>
      </c>
    </row>
    <row r="16" spans="1:13" ht="21.95" customHeight="1" x14ac:dyDescent="0.2">
      <c r="A16" s="36" t="s">
        <v>8</v>
      </c>
      <c r="B16" s="153" t="s">
        <v>25</v>
      </c>
      <c r="C16" s="7">
        <v>330000</v>
      </c>
      <c r="D16" s="47">
        <v>1600000</v>
      </c>
      <c r="E16" s="138">
        <f t="shared" si="0"/>
        <v>0</v>
      </c>
      <c r="F16" s="44">
        <v>0</v>
      </c>
      <c r="G16" s="8">
        <v>1600000</v>
      </c>
    </row>
    <row r="17" spans="1:10" ht="21.95" customHeight="1" thickBot="1" x14ac:dyDescent="0.25">
      <c r="A17" s="151" t="s">
        <v>128</v>
      </c>
      <c r="B17" s="153" t="s">
        <v>129</v>
      </c>
      <c r="C17" s="7">
        <v>0</v>
      </c>
      <c r="D17" s="7">
        <v>0</v>
      </c>
      <c r="E17" s="138">
        <f t="shared" si="0"/>
        <v>0</v>
      </c>
      <c r="F17" s="152"/>
      <c r="G17" s="8">
        <v>0</v>
      </c>
      <c r="J17" s="39" t="s">
        <v>131</v>
      </c>
    </row>
    <row r="18" spans="1:10" ht="21.95" customHeight="1" thickBot="1" x14ac:dyDescent="0.25">
      <c r="A18" s="345" t="s">
        <v>35</v>
      </c>
      <c r="B18" s="346"/>
      <c r="C18" s="183">
        <f>SUM(C9:C17)</f>
        <v>19691000</v>
      </c>
      <c r="D18" s="48">
        <f>SUM(D9:D17)</f>
        <v>18600000</v>
      </c>
      <c r="E18" s="186">
        <f>SUM(E9:E17)</f>
        <v>-430000</v>
      </c>
      <c r="F18" s="42">
        <f>G18/D18*100</f>
        <v>97.688172043010752</v>
      </c>
      <c r="G18" s="43">
        <f>SUM(G9:G17)</f>
        <v>18170000</v>
      </c>
    </row>
    <row r="19" spans="1:10" ht="21.95" customHeight="1" x14ac:dyDescent="0.2">
      <c r="A19" s="5" t="s">
        <v>9</v>
      </c>
      <c r="B19" s="32" t="s">
        <v>26</v>
      </c>
      <c r="C19" s="54">
        <v>2660000</v>
      </c>
      <c r="D19" s="182">
        <v>2260000</v>
      </c>
      <c r="E19" s="35">
        <f>G19-D19</f>
        <v>-210000</v>
      </c>
      <c r="F19" s="37">
        <f>G19/D19*100</f>
        <v>90.707964601769902</v>
      </c>
      <c r="G19" s="10">
        <v>2050000</v>
      </c>
    </row>
    <row r="20" spans="1:10" ht="21.95" customHeight="1" thickBot="1" x14ac:dyDescent="0.25">
      <c r="A20" s="2" t="s">
        <v>10</v>
      </c>
      <c r="B20" s="34" t="s">
        <v>27</v>
      </c>
      <c r="C20" s="184">
        <v>240000</v>
      </c>
      <c r="D20" s="47">
        <v>240000</v>
      </c>
      <c r="E20" s="35">
        <f>G20-D20</f>
        <v>0</v>
      </c>
      <c r="F20" s="37">
        <v>0</v>
      </c>
      <c r="G20" s="9">
        <v>240000</v>
      </c>
    </row>
    <row r="21" spans="1:10" ht="21.95" customHeight="1" thickBot="1" x14ac:dyDescent="0.25">
      <c r="A21" s="347" t="s">
        <v>69</v>
      </c>
      <c r="B21" s="346"/>
      <c r="C21" s="183">
        <f>SUM(C19:C20)</f>
        <v>2900000</v>
      </c>
      <c r="D21" s="183">
        <f>SUM(D19:D20)</f>
        <v>2500000</v>
      </c>
      <c r="E21" s="186">
        <f>SUM(E19:E20)</f>
        <v>-210000</v>
      </c>
      <c r="F21" s="42">
        <f>G21/D21*100</f>
        <v>91.600000000000009</v>
      </c>
      <c r="G21" s="43">
        <f>SUM(G19:G20)</f>
        <v>2290000</v>
      </c>
    </row>
    <row r="22" spans="1:10" ht="21.95" customHeight="1" thickBot="1" x14ac:dyDescent="0.25">
      <c r="A22" s="348" t="s">
        <v>40</v>
      </c>
      <c r="B22" s="349"/>
      <c r="C22" s="185">
        <f>SUM(C21,C18)</f>
        <v>22591000</v>
      </c>
      <c r="D22" s="185">
        <f>SUM(D21,D18)</f>
        <v>21100000</v>
      </c>
      <c r="E22" s="187">
        <f t="shared" ref="E22:G22" si="1">E18+E21</f>
        <v>-640000</v>
      </c>
      <c r="F22" s="189">
        <f>G22/D22*100</f>
        <v>96.96682464454976</v>
      </c>
      <c r="G22" s="181">
        <f t="shared" si="1"/>
        <v>20460000</v>
      </c>
      <c r="I22" s="52"/>
    </row>
    <row r="23" spans="1:10" ht="26.25" customHeight="1" thickBot="1" x14ac:dyDescent="0.25">
      <c r="A23" s="360" t="s">
        <v>99</v>
      </c>
      <c r="B23" s="361"/>
      <c r="C23" s="361"/>
      <c r="D23" s="361"/>
      <c r="E23" s="361"/>
      <c r="F23" s="361"/>
      <c r="G23" s="362"/>
      <c r="H23" s="3"/>
    </row>
    <row r="24" spans="1:10" ht="24.95" customHeight="1" x14ac:dyDescent="0.2">
      <c r="A24" s="358" t="s">
        <v>0</v>
      </c>
      <c r="B24" s="359" t="s">
        <v>39</v>
      </c>
      <c r="C24" s="150"/>
      <c r="D24" s="357">
        <v>2022</v>
      </c>
      <c r="E24" s="320"/>
      <c r="F24" s="321"/>
      <c r="G24" s="13">
        <v>2022</v>
      </c>
    </row>
    <row r="25" spans="1:10" ht="24.95" customHeight="1" thickBot="1" x14ac:dyDescent="0.25">
      <c r="A25" s="354"/>
      <c r="B25" s="356"/>
      <c r="C25" s="30" t="s">
        <v>59</v>
      </c>
      <c r="D25" s="30" t="s">
        <v>121</v>
      </c>
      <c r="E25" s="137" t="s">
        <v>112</v>
      </c>
      <c r="F25" s="30" t="s">
        <v>58</v>
      </c>
      <c r="G25" s="14" t="s">
        <v>126</v>
      </c>
    </row>
    <row r="26" spans="1:10" ht="21.95" customHeight="1" x14ac:dyDescent="0.2">
      <c r="A26" s="5" t="s">
        <v>4</v>
      </c>
      <c r="B26" s="32" t="s">
        <v>21</v>
      </c>
      <c r="C26" s="54">
        <v>22300000</v>
      </c>
      <c r="D26" s="182">
        <v>20600000</v>
      </c>
      <c r="E26" s="35">
        <f t="shared" ref="E26:E34" si="2">G26-D26</f>
        <v>-100000</v>
      </c>
      <c r="F26" s="37">
        <f>G26/D26*100</f>
        <v>99.514563106796118</v>
      </c>
      <c r="G26" s="10">
        <v>20500000</v>
      </c>
    </row>
    <row r="27" spans="1:10" ht="21.95" customHeight="1" x14ac:dyDescent="0.2">
      <c r="A27" s="20" t="s">
        <v>108</v>
      </c>
      <c r="B27" s="32" t="s">
        <v>109</v>
      </c>
      <c r="C27" s="182">
        <v>0</v>
      </c>
      <c r="D27" s="182">
        <v>0</v>
      </c>
      <c r="E27" s="35">
        <f t="shared" si="2"/>
        <v>0</v>
      </c>
      <c r="F27" s="37">
        <v>0</v>
      </c>
      <c r="G27" s="10">
        <v>0</v>
      </c>
    </row>
    <row r="28" spans="1:10" ht="21.95" customHeight="1" x14ac:dyDescent="0.2">
      <c r="A28" s="20" t="s">
        <v>101</v>
      </c>
      <c r="B28" s="32" t="s">
        <v>100</v>
      </c>
      <c r="C28" s="182">
        <v>0</v>
      </c>
      <c r="D28" s="182">
        <v>0</v>
      </c>
      <c r="E28" s="35">
        <f t="shared" si="2"/>
        <v>0</v>
      </c>
      <c r="F28" s="37">
        <v>0</v>
      </c>
      <c r="G28" s="10">
        <v>0</v>
      </c>
    </row>
    <row r="29" spans="1:10" ht="21.95" customHeight="1" x14ac:dyDescent="0.2">
      <c r="A29" s="36" t="s">
        <v>67</v>
      </c>
      <c r="B29" s="33" t="s">
        <v>68</v>
      </c>
      <c r="C29" s="7">
        <v>260000</v>
      </c>
      <c r="D29" s="7">
        <v>350000</v>
      </c>
      <c r="E29" s="35">
        <f t="shared" si="2"/>
        <v>0</v>
      </c>
      <c r="F29" s="37">
        <f>G29/D29*100</f>
        <v>100</v>
      </c>
      <c r="G29" s="8">
        <v>350000</v>
      </c>
    </row>
    <row r="30" spans="1:10" ht="21.95" customHeight="1" x14ac:dyDescent="0.2">
      <c r="A30" s="36" t="s">
        <v>5</v>
      </c>
      <c r="B30" s="33" t="s">
        <v>22</v>
      </c>
      <c r="C30" s="7">
        <v>0</v>
      </c>
      <c r="D30" s="7">
        <v>0</v>
      </c>
      <c r="E30" s="35">
        <f t="shared" si="2"/>
        <v>0</v>
      </c>
      <c r="F30" s="37">
        <v>0</v>
      </c>
      <c r="G30" s="8">
        <v>0</v>
      </c>
    </row>
    <row r="31" spans="1:10" ht="21.95" customHeight="1" x14ac:dyDescent="0.2">
      <c r="A31" s="1" t="s">
        <v>6</v>
      </c>
      <c r="B31" s="33" t="s">
        <v>23</v>
      </c>
      <c r="C31" s="7">
        <v>48000</v>
      </c>
      <c r="D31" s="7">
        <v>0</v>
      </c>
      <c r="E31" s="35">
        <f t="shared" si="2"/>
        <v>0</v>
      </c>
      <c r="F31" s="37">
        <v>0</v>
      </c>
      <c r="G31" s="8">
        <v>0</v>
      </c>
      <c r="H31">
        <v>24</v>
      </c>
      <c r="I31" s="39" t="s">
        <v>114</v>
      </c>
    </row>
    <row r="32" spans="1:10" ht="21.95" customHeight="1" x14ac:dyDescent="0.2">
      <c r="A32" s="1" t="s">
        <v>7</v>
      </c>
      <c r="B32" s="33" t="s">
        <v>24</v>
      </c>
      <c r="C32" s="7">
        <v>792000</v>
      </c>
      <c r="D32" s="7">
        <v>500000</v>
      </c>
      <c r="E32" s="35">
        <f t="shared" si="2"/>
        <v>735000</v>
      </c>
      <c r="F32" s="37">
        <f>G32/D32*100</f>
        <v>247.00000000000003</v>
      </c>
      <c r="G32" s="8">
        <v>1235000</v>
      </c>
      <c r="I32" s="39" t="s">
        <v>113</v>
      </c>
    </row>
    <row r="33" spans="1:7" ht="21.95" customHeight="1" x14ac:dyDescent="0.2">
      <c r="A33" s="36" t="s">
        <v>8</v>
      </c>
      <c r="B33" s="153" t="s">
        <v>25</v>
      </c>
      <c r="C33" s="7">
        <v>3200000</v>
      </c>
      <c r="D33" s="7">
        <v>2400000</v>
      </c>
      <c r="E33" s="138">
        <f t="shared" si="2"/>
        <v>0</v>
      </c>
      <c r="F33" s="44">
        <f>G33/D33*100</f>
        <v>100</v>
      </c>
      <c r="G33" s="8">
        <v>2400000</v>
      </c>
    </row>
    <row r="34" spans="1:7" ht="21.95" customHeight="1" thickBot="1" x14ac:dyDescent="0.25">
      <c r="A34" s="151" t="s">
        <v>128</v>
      </c>
      <c r="B34" s="153" t="s">
        <v>129</v>
      </c>
      <c r="C34" s="7">
        <v>0</v>
      </c>
      <c r="D34" s="190">
        <v>0</v>
      </c>
      <c r="E34" s="138">
        <f t="shared" si="2"/>
        <v>0</v>
      </c>
      <c r="F34" s="44">
        <v>0</v>
      </c>
      <c r="G34" s="8">
        <v>0</v>
      </c>
    </row>
    <row r="35" spans="1:7" ht="21.95" customHeight="1" thickBot="1" x14ac:dyDescent="0.25">
      <c r="A35" s="345" t="s">
        <v>35</v>
      </c>
      <c r="B35" s="346"/>
      <c r="C35" s="41">
        <f>SUM(C26:C34)</f>
        <v>26600000</v>
      </c>
      <c r="D35" s="41">
        <f>SUM(D26:D34)</f>
        <v>23850000</v>
      </c>
      <c r="E35" s="186">
        <f>SUM(E26:E34)</f>
        <v>635000</v>
      </c>
      <c r="F35" s="42">
        <f>G35/D35*100</f>
        <v>102.66247379454927</v>
      </c>
      <c r="G35" s="43">
        <f>SUM(G26:G34)</f>
        <v>24485000</v>
      </c>
    </row>
    <row r="36" spans="1:7" ht="21.95" customHeight="1" x14ac:dyDescent="0.2">
      <c r="A36" s="5" t="s">
        <v>9</v>
      </c>
      <c r="B36" s="32" t="s">
        <v>26</v>
      </c>
      <c r="C36" s="54">
        <v>3820000</v>
      </c>
      <c r="D36" s="182">
        <v>3100000</v>
      </c>
      <c r="E36" s="35">
        <f>G36-D36</f>
        <v>90000</v>
      </c>
      <c r="F36" s="37">
        <f>G36/D36*100</f>
        <v>102.90322580645162</v>
      </c>
      <c r="G36" s="10">
        <v>3190000</v>
      </c>
    </row>
    <row r="37" spans="1:7" ht="21.95" customHeight="1" thickBot="1" x14ac:dyDescent="0.25">
      <c r="A37" s="2" t="s">
        <v>10</v>
      </c>
      <c r="B37" s="34" t="s">
        <v>27</v>
      </c>
      <c r="C37" s="184">
        <v>100000</v>
      </c>
      <c r="D37" s="47">
        <v>100000</v>
      </c>
      <c r="E37" s="35">
        <f>G37-D37</f>
        <v>0</v>
      </c>
      <c r="F37" s="37">
        <v>0</v>
      </c>
      <c r="G37" s="9">
        <v>100000</v>
      </c>
    </row>
    <row r="38" spans="1:7" ht="21.95" customHeight="1" thickBot="1" x14ac:dyDescent="0.25">
      <c r="A38" s="347" t="s">
        <v>69</v>
      </c>
      <c r="B38" s="346"/>
      <c r="C38" s="41">
        <f>SUM(C36:C37)</f>
        <v>3920000</v>
      </c>
      <c r="D38" s="48">
        <f>SUM(D36:D37)</f>
        <v>3200000</v>
      </c>
      <c r="E38" s="186">
        <f>SUM(E36:E37)</f>
        <v>90000</v>
      </c>
      <c r="F38" s="123">
        <f>G38/D38*100</f>
        <v>102.8125</v>
      </c>
      <c r="G38" s="124">
        <f>SUM(G36:G37)</f>
        <v>3290000</v>
      </c>
    </row>
    <row r="39" spans="1:7" ht="21.95" customHeight="1" thickBot="1" x14ac:dyDescent="0.25">
      <c r="A39" s="348" t="s">
        <v>40</v>
      </c>
      <c r="B39" s="349"/>
      <c r="C39" s="185">
        <f>SUM(C35+C38)</f>
        <v>30520000</v>
      </c>
      <c r="D39" s="185">
        <f>SUM(D35+D38)</f>
        <v>27050000</v>
      </c>
      <c r="E39" s="187">
        <f t="shared" ref="E39:G39" si="3">E35+E38</f>
        <v>725000</v>
      </c>
      <c r="F39" s="188">
        <f>G39/D39*100</f>
        <v>102.68022181146026</v>
      </c>
      <c r="G39" s="22">
        <f t="shared" si="3"/>
        <v>27775000</v>
      </c>
    </row>
    <row r="40" spans="1:7" ht="21.95" customHeight="1" x14ac:dyDescent="0.2">
      <c r="A40" s="350" t="s">
        <v>102</v>
      </c>
      <c r="B40" s="351"/>
      <c r="C40" s="351"/>
      <c r="D40" s="351"/>
      <c r="E40" s="351"/>
      <c r="F40" s="351"/>
      <c r="G40" s="352"/>
    </row>
    <row r="41" spans="1:7" ht="21.95" customHeight="1" x14ac:dyDescent="0.2">
      <c r="A41" s="353" t="s">
        <v>0</v>
      </c>
      <c r="B41" s="355" t="s">
        <v>39</v>
      </c>
      <c r="C41" s="147"/>
      <c r="D41" s="357">
        <v>2022</v>
      </c>
      <c r="E41" s="320"/>
      <c r="F41" s="321"/>
      <c r="G41" s="13">
        <v>2022</v>
      </c>
    </row>
    <row r="42" spans="1:7" ht="21.95" customHeight="1" thickBot="1" x14ac:dyDescent="0.25">
      <c r="A42" s="354"/>
      <c r="B42" s="356"/>
      <c r="C42" s="30" t="s">
        <v>59</v>
      </c>
      <c r="D42" s="30" t="s">
        <v>121</v>
      </c>
      <c r="E42" s="137" t="s">
        <v>112</v>
      </c>
      <c r="F42" s="30" t="s">
        <v>58</v>
      </c>
      <c r="G42" s="14" t="s">
        <v>126</v>
      </c>
    </row>
    <row r="43" spans="1:7" ht="21.95" customHeight="1" thickBot="1" x14ac:dyDescent="0.25">
      <c r="A43" s="53" t="s">
        <v>130</v>
      </c>
      <c r="B43" s="31" t="s">
        <v>26</v>
      </c>
      <c r="C43" s="138">
        <v>20000</v>
      </c>
      <c r="D43" s="7">
        <v>20000</v>
      </c>
      <c r="E43" s="138">
        <f t="shared" ref="E43:E55" si="4">G43-D43</f>
        <v>0</v>
      </c>
      <c r="F43" s="44">
        <v>0</v>
      </c>
      <c r="G43" s="8">
        <v>20000</v>
      </c>
    </row>
    <row r="44" spans="1:7" ht="21.95" customHeight="1" thickBot="1" x14ac:dyDescent="0.25">
      <c r="A44" s="347" t="s">
        <v>69</v>
      </c>
      <c r="B44" s="346"/>
      <c r="C44" s="41">
        <f>SUM(C43)</f>
        <v>20000</v>
      </c>
      <c r="D44" s="41">
        <f>SUM(D43)</f>
        <v>20000</v>
      </c>
      <c r="E44" s="186">
        <f>SUM(E43)</f>
        <v>0</v>
      </c>
      <c r="F44" s="123">
        <f>SUM(G44/D44*100)</f>
        <v>100</v>
      </c>
      <c r="G44" s="124">
        <f>SUM(G42:G43)</f>
        <v>20000</v>
      </c>
    </row>
    <row r="45" spans="1:7" ht="21.95" customHeight="1" x14ac:dyDescent="0.2">
      <c r="A45" s="5" t="s">
        <v>11</v>
      </c>
      <c r="B45" s="31" t="s">
        <v>28</v>
      </c>
      <c r="C45" s="138">
        <v>57200</v>
      </c>
      <c r="D45" s="7">
        <v>100062</v>
      </c>
      <c r="E45" s="138">
        <f t="shared" si="4"/>
        <v>0</v>
      </c>
      <c r="F45" s="44">
        <f t="shared" ref="F45:F61" si="5">G45/D45*100</f>
        <v>100</v>
      </c>
      <c r="G45" s="8">
        <v>100062</v>
      </c>
    </row>
    <row r="46" spans="1:7" ht="21.95" customHeight="1" x14ac:dyDescent="0.2">
      <c r="A46" s="1" t="s">
        <v>12</v>
      </c>
      <c r="B46" s="31" t="s">
        <v>29</v>
      </c>
      <c r="C46" s="138">
        <v>1300000</v>
      </c>
      <c r="D46" s="7">
        <v>1657138</v>
      </c>
      <c r="E46" s="138">
        <f t="shared" si="4"/>
        <v>950000</v>
      </c>
      <c r="F46" s="44">
        <f t="shared" si="5"/>
        <v>157.32775423652103</v>
      </c>
      <c r="G46" s="8">
        <v>2607138</v>
      </c>
    </row>
    <row r="47" spans="1:7" ht="21.95" customHeight="1" x14ac:dyDescent="0.2">
      <c r="A47" s="36" t="s">
        <v>70</v>
      </c>
      <c r="B47" s="31" t="s">
        <v>71</v>
      </c>
      <c r="C47" s="138">
        <v>96000</v>
      </c>
      <c r="D47" s="7">
        <v>96000</v>
      </c>
      <c r="E47" s="138">
        <f t="shared" si="4"/>
        <v>0</v>
      </c>
      <c r="F47" s="44">
        <f t="shared" si="5"/>
        <v>100</v>
      </c>
      <c r="G47" s="8">
        <v>96000</v>
      </c>
    </row>
    <row r="48" spans="1:7" ht="21.95" customHeight="1" x14ac:dyDescent="0.2">
      <c r="A48" s="21" t="s">
        <v>13</v>
      </c>
      <c r="B48" s="45" t="s">
        <v>72</v>
      </c>
      <c r="C48" s="7">
        <v>66000</v>
      </c>
      <c r="D48" s="7">
        <v>66000</v>
      </c>
      <c r="E48" s="138">
        <f t="shared" si="4"/>
        <v>0</v>
      </c>
      <c r="F48" s="44">
        <f t="shared" si="5"/>
        <v>100</v>
      </c>
      <c r="G48" s="8">
        <v>66000</v>
      </c>
    </row>
    <row r="49" spans="1:8" ht="21.95" customHeight="1" x14ac:dyDescent="0.2">
      <c r="A49" s="23" t="s">
        <v>79</v>
      </c>
      <c r="B49" s="45" t="s">
        <v>134</v>
      </c>
      <c r="C49" s="7">
        <v>2500000</v>
      </c>
      <c r="D49" s="7">
        <v>2602000</v>
      </c>
      <c r="E49" s="138">
        <f t="shared" si="4"/>
        <v>-927647</v>
      </c>
      <c r="F49" s="44">
        <f t="shared" si="5"/>
        <v>64.348693312836275</v>
      </c>
      <c r="G49" s="8">
        <v>1674353</v>
      </c>
    </row>
    <row r="50" spans="1:8" ht="21.95" customHeight="1" x14ac:dyDescent="0.2">
      <c r="A50" s="36" t="s">
        <v>76</v>
      </c>
      <c r="B50" s="45" t="s">
        <v>77</v>
      </c>
      <c r="C50" s="7">
        <v>3000000</v>
      </c>
      <c r="D50" s="7">
        <v>3500000</v>
      </c>
      <c r="E50" s="138">
        <f t="shared" si="4"/>
        <v>570000</v>
      </c>
      <c r="F50" s="44">
        <f t="shared" si="5"/>
        <v>116.28571428571428</v>
      </c>
      <c r="G50" s="8">
        <v>4070000</v>
      </c>
    </row>
    <row r="51" spans="1:8" ht="21.95" customHeight="1" x14ac:dyDescent="0.2">
      <c r="A51" s="36" t="s">
        <v>103</v>
      </c>
      <c r="B51" s="31" t="s">
        <v>104</v>
      </c>
      <c r="C51" s="138">
        <v>3173800</v>
      </c>
      <c r="D51" s="7">
        <v>2173800</v>
      </c>
      <c r="E51" s="138">
        <f t="shared" si="4"/>
        <v>-1500600</v>
      </c>
      <c r="F51" s="44">
        <f t="shared" si="5"/>
        <v>30.968810378139661</v>
      </c>
      <c r="G51" s="8">
        <v>673200</v>
      </c>
    </row>
    <row r="52" spans="1:8" ht="21.95" customHeight="1" x14ac:dyDescent="0.2">
      <c r="A52" s="1" t="s">
        <v>14</v>
      </c>
      <c r="B52" s="31" t="s">
        <v>30</v>
      </c>
      <c r="C52" s="138">
        <v>500000</v>
      </c>
      <c r="D52" s="7">
        <v>848000</v>
      </c>
      <c r="E52" s="138">
        <f t="shared" si="4"/>
        <v>10000</v>
      </c>
      <c r="F52" s="44">
        <f t="shared" si="5"/>
        <v>101.17924528301887</v>
      </c>
      <c r="G52" s="8">
        <v>858000</v>
      </c>
    </row>
    <row r="53" spans="1:8" ht="21.95" customHeight="1" x14ac:dyDescent="0.2">
      <c r="A53" s="5" t="s">
        <v>15</v>
      </c>
      <c r="B53" s="45" t="s">
        <v>31</v>
      </c>
      <c r="C53" s="7">
        <v>100000</v>
      </c>
      <c r="D53" s="7">
        <v>100000</v>
      </c>
      <c r="E53" s="138">
        <f t="shared" si="4"/>
        <v>-10000</v>
      </c>
      <c r="F53" s="44">
        <f t="shared" si="5"/>
        <v>90</v>
      </c>
      <c r="G53" s="8">
        <v>90000</v>
      </c>
    </row>
    <row r="54" spans="1:8" ht="21.95" customHeight="1" x14ac:dyDescent="0.2">
      <c r="A54" s="1" t="s">
        <v>16</v>
      </c>
      <c r="B54" s="45" t="s">
        <v>32</v>
      </c>
      <c r="C54" s="7">
        <v>2200000</v>
      </c>
      <c r="D54" s="7">
        <v>2629996</v>
      </c>
      <c r="E54" s="138">
        <f t="shared" si="4"/>
        <v>0</v>
      </c>
      <c r="F54" s="44">
        <f t="shared" si="5"/>
        <v>100</v>
      </c>
      <c r="G54" s="8">
        <v>2629996</v>
      </c>
      <c r="H54" s="127"/>
    </row>
    <row r="55" spans="1:8" ht="21.75" customHeight="1" thickBot="1" x14ac:dyDescent="0.25">
      <c r="A55" s="2" t="s">
        <v>17</v>
      </c>
      <c r="B55" s="46" t="s">
        <v>61</v>
      </c>
      <c r="C55" s="47">
        <v>5000</v>
      </c>
      <c r="D55" s="47">
        <v>5000</v>
      </c>
      <c r="E55" s="138">
        <f t="shared" si="4"/>
        <v>600</v>
      </c>
      <c r="F55" s="44">
        <f t="shared" si="5"/>
        <v>112.00000000000001</v>
      </c>
      <c r="G55" s="9">
        <v>5600</v>
      </c>
    </row>
    <row r="56" spans="1:8" ht="21.95" customHeight="1" thickBot="1" x14ac:dyDescent="0.25">
      <c r="A56" s="347" t="s">
        <v>37</v>
      </c>
      <c r="B56" s="366"/>
      <c r="C56" s="48">
        <f>SUM(C45:C55)</f>
        <v>12998000</v>
      </c>
      <c r="D56" s="48">
        <f>SUM(D45:D55)</f>
        <v>13777996</v>
      </c>
      <c r="E56" s="186">
        <f>SUM(E43:E55)</f>
        <v>-907647</v>
      </c>
      <c r="F56" s="42">
        <f t="shared" si="5"/>
        <v>93.412343856102154</v>
      </c>
      <c r="G56" s="43">
        <f>SUM(G45:G55)</f>
        <v>12870349</v>
      </c>
    </row>
    <row r="57" spans="1:8" ht="21.95" customHeight="1" x14ac:dyDescent="0.2">
      <c r="A57" s="53" t="s">
        <v>144</v>
      </c>
      <c r="B57" s="56" t="s">
        <v>145</v>
      </c>
      <c r="C57" s="54">
        <v>0</v>
      </c>
      <c r="D57" s="54">
        <v>0</v>
      </c>
      <c r="E57" s="191">
        <f>SUM(G57-D57)</f>
        <v>940360</v>
      </c>
      <c r="F57" s="125">
        <v>0</v>
      </c>
      <c r="G57" s="126">
        <v>940360</v>
      </c>
    </row>
    <row r="58" spans="1:8" ht="21.95" customHeight="1" x14ac:dyDescent="0.2">
      <c r="A58" s="20" t="s">
        <v>80</v>
      </c>
      <c r="B58" s="283" t="s">
        <v>81</v>
      </c>
      <c r="C58" s="182">
        <v>300000</v>
      </c>
      <c r="D58" s="182">
        <v>1493350</v>
      </c>
      <c r="E58" s="35">
        <f>(G58-D58)</f>
        <v>-212713</v>
      </c>
      <c r="F58" s="37">
        <f t="shared" si="5"/>
        <v>85.755984866240325</v>
      </c>
      <c r="G58" s="10">
        <v>1280637</v>
      </c>
    </row>
    <row r="59" spans="1:8" ht="21.95" customHeight="1" thickBot="1" x14ac:dyDescent="0.25">
      <c r="A59" s="36" t="s">
        <v>82</v>
      </c>
      <c r="B59" s="45" t="s">
        <v>84</v>
      </c>
      <c r="C59" s="7">
        <v>81000</v>
      </c>
      <c r="D59" s="7">
        <v>403200</v>
      </c>
      <c r="E59" s="35">
        <f>(G59-D59)</f>
        <v>200000</v>
      </c>
      <c r="F59" s="37">
        <f t="shared" si="5"/>
        <v>149.60317460317461</v>
      </c>
      <c r="G59" s="8">
        <v>603200</v>
      </c>
    </row>
    <row r="60" spans="1:8" ht="21.95" customHeight="1" thickBot="1" x14ac:dyDescent="0.25">
      <c r="A60" s="347" t="s">
        <v>83</v>
      </c>
      <c r="B60" s="366"/>
      <c r="C60" s="48">
        <f>SUM(C58:C59)</f>
        <v>381000</v>
      </c>
      <c r="D60" s="48">
        <f>SUM(D58:D59)</f>
        <v>1896550</v>
      </c>
      <c r="E60" s="186">
        <f>SUM(E57:E59)</f>
        <v>927647</v>
      </c>
      <c r="F60" s="123">
        <f t="shared" si="5"/>
        <v>148.91234082940073</v>
      </c>
      <c r="G60" s="124">
        <f>SUM(G57:G59)</f>
        <v>2824197</v>
      </c>
    </row>
    <row r="61" spans="1:8" ht="21.95" customHeight="1" thickBot="1" x14ac:dyDescent="0.25">
      <c r="A61" s="364" t="s">
        <v>40</v>
      </c>
      <c r="B61" s="365"/>
      <c r="C61" s="49">
        <f>SUM(C60,C56,C44)</f>
        <v>13399000</v>
      </c>
      <c r="D61" s="49">
        <f>SUM(D60,D56,D44)</f>
        <v>15694546</v>
      </c>
      <c r="E61" s="49">
        <f>SUM(E60,E56,E44)</f>
        <v>20000</v>
      </c>
      <c r="F61" s="55">
        <f t="shared" si="5"/>
        <v>100.12743280372685</v>
      </c>
      <c r="G61" s="49">
        <f>G56+G60+G44</f>
        <v>15714546</v>
      </c>
      <c r="H61" s="39"/>
    </row>
    <row r="62" spans="1:8" ht="21.95" customHeight="1" x14ac:dyDescent="0.2">
      <c r="A62" s="350" t="s">
        <v>105</v>
      </c>
      <c r="B62" s="351"/>
      <c r="C62" s="351"/>
      <c r="D62" s="351"/>
      <c r="E62" s="351"/>
      <c r="F62" s="351"/>
      <c r="G62" s="352"/>
    </row>
    <row r="63" spans="1:8" ht="21.95" customHeight="1" x14ac:dyDescent="0.2">
      <c r="A63" s="353" t="s">
        <v>0</v>
      </c>
      <c r="B63" s="355" t="s">
        <v>39</v>
      </c>
      <c r="C63" s="147"/>
      <c r="D63" s="357">
        <v>2022</v>
      </c>
      <c r="E63" s="320"/>
      <c r="F63" s="321"/>
      <c r="G63" s="13">
        <v>2022</v>
      </c>
    </row>
    <row r="64" spans="1:8" ht="21.95" customHeight="1" thickBot="1" x14ac:dyDescent="0.25">
      <c r="A64" s="354"/>
      <c r="B64" s="356"/>
      <c r="C64" s="30" t="s">
        <v>59</v>
      </c>
      <c r="D64" s="30" t="s">
        <v>121</v>
      </c>
      <c r="E64" s="137" t="s">
        <v>112</v>
      </c>
      <c r="F64" s="30" t="s">
        <v>58</v>
      </c>
      <c r="G64" s="14" t="s">
        <v>126</v>
      </c>
    </row>
    <row r="65" spans="1:9" ht="21.95" customHeight="1" x14ac:dyDescent="0.2">
      <c r="A65" s="5" t="s">
        <v>4</v>
      </c>
      <c r="B65" s="32" t="s">
        <v>21</v>
      </c>
      <c r="C65" s="54">
        <v>3400000</v>
      </c>
      <c r="D65" s="35">
        <v>3400000</v>
      </c>
      <c r="E65" s="35">
        <f t="shared" ref="E65:E70" si="6">G65-D65</f>
        <v>-70000</v>
      </c>
      <c r="F65" s="37">
        <f>G65/D65*100</f>
        <v>97.941176470588232</v>
      </c>
      <c r="G65" s="10">
        <v>3330000</v>
      </c>
    </row>
    <row r="66" spans="1:9" ht="21.95" customHeight="1" x14ac:dyDescent="0.2">
      <c r="A66" s="20" t="s">
        <v>110</v>
      </c>
      <c r="B66" s="32" t="s">
        <v>109</v>
      </c>
      <c r="C66" s="182">
        <v>0</v>
      </c>
      <c r="D66" s="35">
        <v>0</v>
      </c>
      <c r="E66" s="35">
        <f t="shared" si="6"/>
        <v>0</v>
      </c>
      <c r="F66" s="37">
        <v>0</v>
      </c>
      <c r="G66" s="10">
        <v>0</v>
      </c>
    </row>
    <row r="67" spans="1:9" ht="21.95" customHeight="1" x14ac:dyDescent="0.2">
      <c r="A67" s="36" t="s">
        <v>67</v>
      </c>
      <c r="B67" s="33" t="s">
        <v>68</v>
      </c>
      <c r="C67" s="7">
        <v>60000</v>
      </c>
      <c r="D67" s="138">
        <v>70000</v>
      </c>
      <c r="E67" s="35">
        <f t="shared" si="6"/>
        <v>0</v>
      </c>
      <c r="F67" s="37">
        <f>G67/D67*100</f>
        <v>100</v>
      </c>
      <c r="G67" s="8">
        <v>70000</v>
      </c>
    </row>
    <row r="68" spans="1:9" ht="21.95" customHeight="1" x14ac:dyDescent="0.2">
      <c r="A68" s="1" t="s">
        <v>6</v>
      </c>
      <c r="B68" s="33" t="s">
        <v>23</v>
      </c>
      <c r="C68" s="7">
        <v>12000</v>
      </c>
      <c r="D68" s="138">
        <v>0</v>
      </c>
      <c r="E68" s="35">
        <f t="shared" si="6"/>
        <v>0</v>
      </c>
      <c r="F68" s="37">
        <v>0</v>
      </c>
      <c r="G68" s="8">
        <v>0</v>
      </c>
    </row>
    <row r="69" spans="1:9" ht="21.95" customHeight="1" x14ac:dyDescent="0.2">
      <c r="A69" s="1" t="s">
        <v>7</v>
      </c>
      <c r="B69" s="33" t="s">
        <v>24</v>
      </c>
      <c r="C69" s="7">
        <v>200000</v>
      </c>
      <c r="D69" s="138">
        <v>60000</v>
      </c>
      <c r="E69" s="35">
        <f t="shared" si="6"/>
        <v>105000</v>
      </c>
      <c r="F69" s="37">
        <f>G69/D69*100</f>
        <v>275</v>
      </c>
      <c r="G69" s="8">
        <v>165000</v>
      </c>
    </row>
    <row r="70" spans="1:9" ht="21.95" customHeight="1" thickBot="1" x14ac:dyDescent="0.25">
      <c r="A70" s="23" t="s">
        <v>8</v>
      </c>
      <c r="B70" s="40" t="s">
        <v>25</v>
      </c>
      <c r="C70" s="196">
        <v>0</v>
      </c>
      <c r="D70" s="192">
        <v>0</v>
      </c>
      <c r="E70" s="35">
        <f t="shared" si="6"/>
        <v>0</v>
      </c>
      <c r="F70" s="37">
        <v>0</v>
      </c>
      <c r="G70" s="9">
        <v>0</v>
      </c>
    </row>
    <row r="71" spans="1:9" ht="21.95" customHeight="1" thickBot="1" x14ac:dyDescent="0.25">
      <c r="A71" s="345" t="s">
        <v>35</v>
      </c>
      <c r="B71" s="346"/>
      <c r="C71" s="41">
        <f>SUM(C65:C70)</f>
        <v>3672000</v>
      </c>
      <c r="D71" s="186">
        <f>SUM(D65:D70)</f>
        <v>3530000</v>
      </c>
      <c r="E71" s="186">
        <f>SUM(E65:E70)</f>
        <v>35000</v>
      </c>
      <c r="F71" s="42">
        <f>G71/D71*100</f>
        <v>100.99150141643058</v>
      </c>
      <c r="G71" s="43">
        <f>SUM(G65:G70)</f>
        <v>3565000</v>
      </c>
    </row>
    <row r="72" spans="1:9" ht="21.95" customHeight="1" x14ac:dyDescent="0.2">
      <c r="A72" s="5" t="s">
        <v>9</v>
      </c>
      <c r="B72" s="32" t="s">
        <v>26</v>
      </c>
      <c r="C72" s="54">
        <v>500000</v>
      </c>
      <c r="D72" s="35">
        <v>500000</v>
      </c>
      <c r="E72" s="35">
        <f>G72-D72</f>
        <v>0</v>
      </c>
      <c r="F72" s="37">
        <f>G72/D72*100</f>
        <v>100</v>
      </c>
      <c r="G72" s="10">
        <v>500000</v>
      </c>
    </row>
    <row r="73" spans="1:9" ht="21.95" customHeight="1" thickBot="1" x14ac:dyDescent="0.25">
      <c r="A73" s="2" t="s">
        <v>10</v>
      </c>
      <c r="B73" s="34" t="s">
        <v>27</v>
      </c>
      <c r="C73" s="184">
        <v>10000</v>
      </c>
      <c r="D73" s="192">
        <v>10000</v>
      </c>
      <c r="E73" s="35">
        <f>G73-D73</f>
        <v>0</v>
      </c>
      <c r="F73" s="37">
        <v>0</v>
      </c>
      <c r="G73" s="9">
        <v>10000</v>
      </c>
    </row>
    <row r="74" spans="1:9" ht="21.95" customHeight="1" thickBot="1" x14ac:dyDescent="0.25">
      <c r="A74" s="347" t="s">
        <v>69</v>
      </c>
      <c r="B74" s="346"/>
      <c r="C74" s="41">
        <f>SUM(C72:C73)</f>
        <v>510000</v>
      </c>
      <c r="D74" s="186">
        <f>SUM(D72:D73)</f>
        <v>510000</v>
      </c>
      <c r="E74" s="186">
        <f>SUM(E72:E73)</f>
        <v>0</v>
      </c>
      <c r="F74" s="123">
        <f>G74/D74*100</f>
        <v>100</v>
      </c>
      <c r="G74" s="124">
        <f>SUM(G72:G73)</f>
        <v>510000</v>
      </c>
    </row>
    <row r="75" spans="1:9" ht="21.95" customHeight="1" thickBot="1" x14ac:dyDescent="0.25">
      <c r="A75" s="348" t="s">
        <v>40</v>
      </c>
      <c r="B75" s="349"/>
      <c r="C75" s="209">
        <f>SUM(C74,C71)</f>
        <v>4182000</v>
      </c>
      <c r="D75" s="187">
        <f>SUM(D74,D71)</f>
        <v>4040000</v>
      </c>
      <c r="E75" s="181">
        <f>E71+E74</f>
        <v>35000</v>
      </c>
      <c r="F75" s="38">
        <f>G75/D75*100</f>
        <v>100.86633663366335</v>
      </c>
      <c r="G75" s="22">
        <f t="shared" ref="G75" si="7">G71+G74</f>
        <v>4075000</v>
      </c>
    </row>
    <row r="76" spans="1:9" ht="21.95" customHeight="1" x14ac:dyDescent="0.2">
      <c r="A76" s="350" t="s">
        <v>107</v>
      </c>
      <c r="B76" s="351"/>
      <c r="C76" s="351"/>
      <c r="D76" s="351"/>
      <c r="E76" s="351"/>
      <c r="F76" s="351"/>
      <c r="G76" s="352"/>
    </row>
    <row r="77" spans="1:9" ht="21.95" customHeight="1" x14ac:dyDescent="0.2">
      <c r="A77" s="353" t="s">
        <v>0</v>
      </c>
      <c r="B77" s="355" t="s">
        <v>39</v>
      </c>
      <c r="C77" s="147"/>
      <c r="D77" s="357">
        <v>2022</v>
      </c>
      <c r="E77" s="320"/>
      <c r="F77" s="321"/>
      <c r="G77" s="13">
        <v>2022</v>
      </c>
    </row>
    <row r="78" spans="1:9" ht="21.95" customHeight="1" thickBot="1" x14ac:dyDescent="0.25">
      <c r="A78" s="354"/>
      <c r="B78" s="356"/>
      <c r="C78" s="30" t="s">
        <v>59</v>
      </c>
      <c r="D78" s="137" t="s">
        <v>121</v>
      </c>
      <c r="E78" s="137" t="s">
        <v>112</v>
      </c>
      <c r="F78" s="30" t="s">
        <v>58</v>
      </c>
      <c r="G78" s="14" t="s">
        <v>126</v>
      </c>
    </row>
    <row r="79" spans="1:9" ht="21.95" customHeight="1" x14ac:dyDescent="0.2">
      <c r="A79" s="5" t="s">
        <v>4</v>
      </c>
      <c r="B79" s="32" t="s">
        <v>21</v>
      </c>
      <c r="C79" s="193">
        <v>14000000</v>
      </c>
      <c r="D79" s="35">
        <v>15800000</v>
      </c>
      <c r="E79" s="35">
        <f t="shared" ref="E79:E85" si="8">G79-D79</f>
        <v>-384000</v>
      </c>
      <c r="F79" s="37">
        <f>G79/D79*100</f>
        <v>97.569620253164558</v>
      </c>
      <c r="G79" s="10">
        <v>15416000</v>
      </c>
      <c r="I79" s="141"/>
    </row>
    <row r="80" spans="1:9" ht="21.95" customHeight="1" x14ac:dyDescent="0.2">
      <c r="A80" s="20" t="s">
        <v>110</v>
      </c>
      <c r="B80" s="32" t="s">
        <v>109</v>
      </c>
      <c r="C80" s="194">
        <v>0</v>
      </c>
      <c r="D80" s="35">
        <v>0</v>
      </c>
      <c r="E80" s="35">
        <f t="shared" si="8"/>
        <v>0</v>
      </c>
      <c r="F80" s="37">
        <v>0</v>
      </c>
      <c r="G80" s="10">
        <v>0</v>
      </c>
    </row>
    <row r="81" spans="1:9" ht="21.95" customHeight="1" x14ac:dyDescent="0.2">
      <c r="A81" s="20" t="s">
        <v>142</v>
      </c>
      <c r="B81" s="32" t="s">
        <v>143</v>
      </c>
      <c r="C81" s="194">
        <v>400000</v>
      </c>
      <c r="D81" s="35">
        <v>400000</v>
      </c>
      <c r="E81" s="35">
        <f t="shared" si="8"/>
        <v>-300000</v>
      </c>
      <c r="F81" s="37">
        <v>0</v>
      </c>
      <c r="G81" s="10">
        <v>100000</v>
      </c>
    </row>
    <row r="82" spans="1:9" ht="21.95" customHeight="1" x14ac:dyDescent="0.2">
      <c r="A82" s="36" t="s">
        <v>67</v>
      </c>
      <c r="B82" s="33" t="s">
        <v>68</v>
      </c>
      <c r="C82" s="195">
        <v>220000</v>
      </c>
      <c r="D82" s="138">
        <v>240000</v>
      </c>
      <c r="E82" s="35">
        <f t="shared" si="8"/>
        <v>0</v>
      </c>
      <c r="F82" s="37">
        <f t="shared" ref="F82:F93" si="9">G82/D82*100</f>
        <v>100</v>
      </c>
      <c r="G82" s="8">
        <v>240000</v>
      </c>
    </row>
    <row r="83" spans="1:9" ht="21.95" customHeight="1" x14ac:dyDescent="0.2">
      <c r="A83" s="1" t="s">
        <v>6</v>
      </c>
      <c r="B83" s="33" t="s">
        <v>23</v>
      </c>
      <c r="C83" s="195">
        <v>36000</v>
      </c>
      <c r="D83" s="138">
        <v>0</v>
      </c>
      <c r="E83" s="35">
        <f t="shared" si="8"/>
        <v>0</v>
      </c>
      <c r="F83" s="37">
        <v>0</v>
      </c>
      <c r="G83" s="8">
        <v>0</v>
      </c>
      <c r="I83" s="39" t="s">
        <v>118</v>
      </c>
    </row>
    <row r="84" spans="1:9" ht="21.95" customHeight="1" x14ac:dyDescent="0.2">
      <c r="A84" s="1" t="s">
        <v>7</v>
      </c>
      <c r="B84" s="33" t="s">
        <v>24</v>
      </c>
      <c r="C84" s="195">
        <v>644000</v>
      </c>
      <c r="D84" s="138">
        <v>716000</v>
      </c>
      <c r="E84" s="35">
        <f t="shared" si="8"/>
        <v>544000</v>
      </c>
      <c r="F84" s="37">
        <f t="shared" si="9"/>
        <v>175.97765363128494</v>
      </c>
      <c r="G84" s="8">
        <v>1260000</v>
      </c>
      <c r="I84" s="39" t="s">
        <v>117</v>
      </c>
    </row>
    <row r="85" spans="1:9" ht="21.95" customHeight="1" thickBot="1" x14ac:dyDescent="0.25">
      <c r="A85" s="23" t="s">
        <v>8</v>
      </c>
      <c r="B85" s="40" t="s">
        <v>25</v>
      </c>
      <c r="C85" s="196">
        <v>0</v>
      </c>
      <c r="D85" s="192">
        <v>0</v>
      </c>
      <c r="E85" s="35">
        <f t="shared" si="8"/>
        <v>0</v>
      </c>
      <c r="F85" s="37">
        <v>0</v>
      </c>
      <c r="G85" s="9">
        <v>0</v>
      </c>
    </row>
    <row r="86" spans="1:9" ht="21.95" customHeight="1" thickBot="1" x14ac:dyDescent="0.25">
      <c r="A86" s="345" t="s">
        <v>35</v>
      </c>
      <c r="B86" s="346"/>
      <c r="C86" s="41">
        <f>SUM(C79:C85)</f>
        <v>15300000</v>
      </c>
      <c r="D86" s="186">
        <f>SUM(D79:D85)</f>
        <v>17156000</v>
      </c>
      <c r="E86" s="186">
        <f>SUM(E79:E85)</f>
        <v>-140000</v>
      </c>
      <c r="F86" s="42">
        <f t="shared" si="9"/>
        <v>99.183958964793661</v>
      </c>
      <c r="G86" s="43">
        <f>SUM(G79:G85)</f>
        <v>17016000</v>
      </c>
    </row>
    <row r="87" spans="1:9" ht="21.95" customHeight="1" x14ac:dyDescent="0.2">
      <c r="A87" s="5" t="s">
        <v>9</v>
      </c>
      <c r="B87" s="32" t="s">
        <v>26</v>
      </c>
      <c r="C87" s="54">
        <v>2130000</v>
      </c>
      <c r="D87" s="35">
        <v>2130000</v>
      </c>
      <c r="E87" s="35">
        <f>G87-D87</f>
        <v>20000</v>
      </c>
      <c r="F87" s="37">
        <f t="shared" si="9"/>
        <v>100.93896713615023</v>
      </c>
      <c r="G87" s="10">
        <v>2150000</v>
      </c>
    </row>
    <row r="88" spans="1:9" ht="21.95" customHeight="1" thickBot="1" x14ac:dyDescent="0.25">
      <c r="A88" s="2" t="s">
        <v>10</v>
      </c>
      <c r="B88" s="34" t="s">
        <v>27</v>
      </c>
      <c r="C88" s="184">
        <v>100000</v>
      </c>
      <c r="D88" s="192">
        <v>100000</v>
      </c>
      <c r="E88" s="35">
        <f>G88-D88</f>
        <v>0</v>
      </c>
      <c r="F88" s="37">
        <v>0</v>
      </c>
      <c r="G88" s="9">
        <v>100000</v>
      </c>
    </row>
    <row r="89" spans="1:9" ht="21.95" customHeight="1" thickBot="1" x14ac:dyDescent="0.25">
      <c r="A89" s="347" t="s">
        <v>69</v>
      </c>
      <c r="B89" s="346"/>
      <c r="C89" s="41">
        <f>SUM(C87:C88)</f>
        <v>2230000</v>
      </c>
      <c r="D89" s="186">
        <f>SUM(D87:D88)</f>
        <v>2230000</v>
      </c>
      <c r="E89" s="186">
        <f>SUM(E87:E88)</f>
        <v>20000</v>
      </c>
      <c r="F89" s="42">
        <f t="shared" si="9"/>
        <v>100.89686098654708</v>
      </c>
      <c r="G89" s="43">
        <f>SUM(G87:G88)</f>
        <v>2250000</v>
      </c>
    </row>
    <row r="90" spans="1:9" ht="21.95" customHeight="1" x14ac:dyDescent="0.2">
      <c r="A90" s="20" t="s">
        <v>80</v>
      </c>
      <c r="B90" s="32" t="s">
        <v>81</v>
      </c>
      <c r="C90" s="54">
        <v>0</v>
      </c>
      <c r="D90" s="35">
        <v>0</v>
      </c>
      <c r="E90" s="35">
        <f>SUM(G90-D90)</f>
        <v>0</v>
      </c>
      <c r="F90" s="37">
        <v>0</v>
      </c>
      <c r="G90" s="10">
        <v>0</v>
      </c>
    </row>
    <row r="91" spans="1:9" ht="21.95" customHeight="1" thickBot="1" x14ac:dyDescent="0.25">
      <c r="A91" s="23" t="s">
        <v>82</v>
      </c>
      <c r="B91" s="34" t="s">
        <v>84</v>
      </c>
      <c r="C91" s="184">
        <v>0</v>
      </c>
      <c r="D91" s="192">
        <v>0</v>
      </c>
      <c r="E91" s="35">
        <f>SUM(G91-D91)</f>
        <v>0</v>
      </c>
      <c r="F91" s="37">
        <v>0</v>
      </c>
      <c r="G91" s="9">
        <v>0</v>
      </c>
    </row>
    <row r="92" spans="1:9" ht="21.95" customHeight="1" thickBot="1" x14ac:dyDescent="0.25">
      <c r="A92" s="176"/>
      <c r="B92" s="201"/>
      <c r="C92" s="41">
        <f>SUM(C90:C91)</f>
        <v>0</v>
      </c>
      <c r="D92" s="41">
        <f>SUM(D90:D91)</f>
        <v>0</v>
      </c>
      <c r="E92" s="202">
        <f>SUM(E90:E91)</f>
        <v>0</v>
      </c>
      <c r="F92" s="123">
        <v>0</v>
      </c>
      <c r="G92" s="43">
        <f>SUM(G90:G91)</f>
        <v>0</v>
      </c>
    </row>
    <row r="93" spans="1:9" ht="21.95" customHeight="1" thickBot="1" x14ac:dyDescent="0.25">
      <c r="A93" s="348" t="s">
        <v>40</v>
      </c>
      <c r="B93" s="349"/>
      <c r="C93" s="185">
        <f>SUM(C89,C86)</f>
        <v>17530000</v>
      </c>
      <c r="D93" s="185">
        <f>SUM(D89,D86)</f>
        <v>19386000</v>
      </c>
      <c r="E93" s="181">
        <f>E86+E89</f>
        <v>-120000</v>
      </c>
      <c r="F93" s="38">
        <f t="shared" si="9"/>
        <v>99.380996595481278</v>
      </c>
      <c r="G93" s="22">
        <f>G86+G89+G92</f>
        <v>19266000</v>
      </c>
    </row>
    <row r="94" spans="1:9" ht="21.95" customHeight="1" thickBot="1" x14ac:dyDescent="0.25">
      <c r="A94" s="17"/>
      <c r="E94" s="18"/>
      <c r="F94" s="18"/>
      <c r="G94" s="19"/>
    </row>
    <row r="95" spans="1:9" ht="21.95" customHeight="1" thickBot="1" x14ac:dyDescent="0.25">
      <c r="A95" s="15" t="s">
        <v>50</v>
      </c>
      <c r="B95" s="16"/>
      <c r="C95" s="198">
        <f>C22+C39+C61+C75+C93</f>
        <v>88222000</v>
      </c>
      <c r="D95" s="199">
        <f>D22+D39+D61+D75+D93</f>
        <v>87270546</v>
      </c>
      <c r="E95" s="199">
        <f>SUM(G95-D95)</f>
        <v>20000</v>
      </c>
      <c r="F95" s="200">
        <f>G95/D95*100</f>
        <v>100.02291723945443</v>
      </c>
      <c r="G95" s="197">
        <f>G22+G39+G61+G75+G93</f>
        <v>87290546</v>
      </c>
    </row>
    <row r="97" spans="3:7" x14ac:dyDescent="0.2">
      <c r="C97" s="18">
        <f>C95-'Bevételek COFOG'!C27</f>
        <v>0</v>
      </c>
      <c r="D97" s="18">
        <f>D95-'Bevételek COFOG'!D27</f>
        <v>0</v>
      </c>
      <c r="E97" s="18">
        <f>E95-'Bevételek COFOG'!E27</f>
        <v>0</v>
      </c>
      <c r="F97" s="18">
        <f>F95-'Bevételek COFOG'!F27</f>
        <v>0</v>
      </c>
      <c r="G97" s="18">
        <f>G95-'Bevételek COFOG'!G27</f>
        <v>0</v>
      </c>
    </row>
    <row r="99" spans="3:7" x14ac:dyDescent="0.2">
      <c r="G99" s="18"/>
    </row>
  </sheetData>
  <autoFilter ref="A1:A95" xr:uid="{00000000-0009-0000-0000-000004000000}"/>
  <mergeCells count="40">
    <mergeCell ref="A61:B61"/>
    <mergeCell ref="A60:B60"/>
    <mergeCell ref="B41:B42"/>
    <mergeCell ref="A56:B56"/>
    <mergeCell ref="D41:F41"/>
    <mergeCell ref="A44:B44"/>
    <mergeCell ref="E1:G1"/>
    <mergeCell ref="A2:G2"/>
    <mergeCell ref="A3:G3"/>
    <mergeCell ref="A5:G5"/>
    <mergeCell ref="B7:B8"/>
    <mergeCell ref="A6:G6"/>
    <mergeCell ref="A7:A8"/>
    <mergeCell ref="D7:F7"/>
    <mergeCell ref="A39:B39"/>
    <mergeCell ref="A40:G40"/>
    <mergeCell ref="A41:A42"/>
    <mergeCell ref="A18:B18"/>
    <mergeCell ref="A21:B21"/>
    <mergeCell ref="A38:B38"/>
    <mergeCell ref="A35:B35"/>
    <mergeCell ref="A22:B22"/>
    <mergeCell ref="A24:A25"/>
    <mergeCell ref="B24:B25"/>
    <mergeCell ref="A23:G23"/>
    <mergeCell ref="D24:F24"/>
    <mergeCell ref="A62:G62"/>
    <mergeCell ref="A63:A64"/>
    <mergeCell ref="B63:B64"/>
    <mergeCell ref="A71:B71"/>
    <mergeCell ref="D63:F63"/>
    <mergeCell ref="A86:B86"/>
    <mergeCell ref="A89:B89"/>
    <mergeCell ref="A93:B93"/>
    <mergeCell ref="A74:B74"/>
    <mergeCell ref="A75:B75"/>
    <mergeCell ref="A76:G76"/>
    <mergeCell ref="A77:A78"/>
    <mergeCell ref="B77:B78"/>
    <mergeCell ref="D77:F77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5" fitToHeight="0" orientation="portrait" r:id="rId1"/>
  <headerFooter alignWithMargins="0">
    <oddHeader>&amp;LPiliscsévi "Aranykapu" Egységes Óvoda-Bölcsőde&amp;RIV/3.a) számú melléklet</oddHeader>
    <oddFooter>&amp;C&amp;P/&amp;N&amp;R2020.08.hó</oddFooter>
  </headerFooter>
  <rowBreaks count="2" manualBreakCount="2">
    <brk id="39" max="5" man="1"/>
    <brk id="7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Mérleg(Óvoda 2022)</vt:lpstr>
      <vt:lpstr>Bevételek(Óvoda 2022)</vt:lpstr>
      <vt:lpstr>Bevételek COFOG</vt:lpstr>
      <vt:lpstr>Kiadások(Óvoda 2022)</vt:lpstr>
      <vt:lpstr>Kiadások COFOG szerint</vt:lpstr>
      <vt:lpstr>'Bevételek COFOG'!Nyomtatási_terület</vt:lpstr>
      <vt:lpstr>'Bevételek(Óvoda 2022)'!Nyomtatási_terület</vt:lpstr>
      <vt:lpstr>'Kiadások COFOG szerint'!Nyomtatási_terület</vt:lpstr>
      <vt:lpstr>'Kiadások(Óvoda 2022)'!Nyomtatási_terület</vt:lpstr>
      <vt:lpstr>'Mérleg(Óvoda 2022)'!Nyomtatási_terület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2023-04-27T11:52:35Z</cp:lastPrinted>
  <dcterms:created xsi:type="dcterms:W3CDTF">2016-01-02T07:48:50Z</dcterms:created>
  <dcterms:modified xsi:type="dcterms:W3CDTF">2023-05-10T08:04:13Z</dcterms:modified>
</cp:coreProperties>
</file>