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\excel\penzugy\R.Timi\Előirányzatok\2022\Beszámoló\"/>
    </mc:Choice>
  </mc:AlternateContent>
  <xr:revisionPtr revIDLastSave="0" documentId="13_ncr:1_{327F623B-0E53-4ACF-A3AB-E9828ADC6659}" xr6:coauthVersionLast="47" xr6:coauthVersionMax="47" xr10:uidLastSave="{00000000-0000-0000-0000-000000000000}"/>
  <workbookProtection workbookAlgorithmName="SHA-512" workbookHashValue="ffLYkuP/1igLKyuDTwVFrA7nfvlBsIUFGyfkkPcBEY5IHhJ6ukuC5pwW2yPmpKPutiodFJ1doaERrOO25ZqcFA==" workbookSaltValue="Nz/feNthAiXGEag4J35LXg==" workbookSpinCount="100000" lockStructure="1"/>
  <bookViews>
    <workbookView xWindow="-120" yWindow="-120" windowWidth="29040" windowHeight="15840" xr2:uid="{00000000-000D-0000-FFFF-FFFF00000000}"/>
  </bookViews>
  <sheets>
    <sheet name="Mérleg(Műv.Ház 2022.)" sheetId="4" r:id="rId1"/>
    <sheet name="Bevételek(Műv.Ház 2022)" sheetId="7" r:id="rId2"/>
    <sheet name="Bevételek COFOG" sheetId="2" state="hidden" r:id="rId3"/>
    <sheet name="Kiadások(Műv.Ház 2022)" sheetId="3" r:id="rId4"/>
    <sheet name="Kiadások COFOG szerint" sheetId="5" state="hidden" r:id="rId5"/>
  </sheets>
  <externalReferences>
    <externalReference r:id="rId6"/>
  </externalReferences>
  <definedNames>
    <definedName name="_xlnm._FilterDatabase" localSheetId="4" hidden="1">'Kiadások COFOG szerint'!$A$1:$A$61</definedName>
    <definedName name="_xlnm.Print_Area" localSheetId="2">'Bevételek COFOG'!$A$1:$G$25</definedName>
    <definedName name="_xlnm.Print_Area" localSheetId="1">'Bevételek(Műv.Ház 2022)'!$A$1:$G$19</definedName>
    <definedName name="_xlnm.Print_Area" localSheetId="4">'Kiadások COFOG szerint'!$A$1:$G$61</definedName>
    <definedName name="_xlnm.Print_Area" localSheetId="3">'Kiadások(Műv.Ház 2022)'!$A$1:$G$45</definedName>
    <definedName name="_xlnm.Print_Area" localSheetId="0">'Mérleg(Műv.Ház 2022.)'!$A$1:$N$27</definedName>
  </definedNames>
  <calcPr calcId="181029"/>
</workbook>
</file>

<file path=xl/calcChain.xml><?xml version="1.0" encoding="utf-8"?>
<calcChain xmlns="http://schemas.openxmlformats.org/spreadsheetml/2006/main">
  <c r="E16" i="4" l="1"/>
  <c r="E15" i="4"/>
  <c r="E14" i="4"/>
  <c r="E10" i="4"/>
  <c r="E11" i="4"/>
  <c r="E12" i="4"/>
  <c r="E13" i="4"/>
  <c r="E9" i="4"/>
  <c r="L15" i="4"/>
  <c r="L10" i="4"/>
  <c r="L11" i="4"/>
  <c r="N15" i="4"/>
  <c r="G9" i="4"/>
  <c r="D9" i="4"/>
  <c r="F9" i="4"/>
  <c r="C9" i="4"/>
  <c r="D20" i="2"/>
  <c r="D15" i="7"/>
  <c r="G15" i="7"/>
  <c r="E8" i="7"/>
  <c r="F8" i="7"/>
  <c r="G8" i="7"/>
  <c r="D8" i="7"/>
  <c r="G31" i="3"/>
  <c r="D36" i="3"/>
  <c r="G36" i="3"/>
  <c r="G33" i="3"/>
  <c r="F33" i="3"/>
  <c r="E33" i="3"/>
  <c r="D33" i="3"/>
  <c r="G9" i="3"/>
  <c r="F9" i="3" s="1"/>
  <c r="E9" i="3"/>
  <c r="D9" i="3"/>
  <c r="G18" i="3"/>
  <c r="E18" i="3"/>
  <c r="D18" i="3"/>
  <c r="C18" i="3"/>
  <c r="F59" i="5"/>
  <c r="F58" i="5"/>
  <c r="F57" i="5"/>
  <c r="F56" i="5"/>
  <c r="F55" i="5"/>
  <c r="G58" i="5"/>
  <c r="G20" i="2"/>
  <c r="F17" i="2"/>
  <c r="E17" i="2"/>
  <c r="D58" i="5"/>
  <c r="D54" i="5"/>
  <c r="C54" i="5"/>
  <c r="C42" i="5"/>
  <c r="D39" i="5"/>
  <c r="C39" i="5"/>
  <c r="E31" i="5"/>
  <c r="D14" i="7" l="1"/>
  <c r="D13" i="4" s="1"/>
  <c r="G14" i="7"/>
  <c r="G13" i="4" s="1"/>
  <c r="C14" i="7"/>
  <c r="C13" i="4" s="1"/>
  <c r="D13" i="7"/>
  <c r="G13" i="7"/>
  <c r="G12" i="4" s="1"/>
  <c r="C13" i="7"/>
  <c r="D11" i="7"/>
  <c r="D15" i="4" s="1"/>
  <c r="G11" i="7"/>
  <c r="C11" i="7"/>
  <c r="D10" i="7"/>
  <c r="D11" i="4" s="1"/>
  <c r="G10" i="7"/>
  <c r="G11" i="4" s="1"/>
  <c r="F11" i="4" s="1"/>
  <c r="C10" i="7"/>
  <c r="C11" i="4" s="1"/>
  <c r="D9" i="7"/>
  <c r="D10" i="4" s="1"/>
  <c r="G9" i="7"/>
  <c r="G10" i="4" s="1"/>
  <c r="C9" i="7"/>
  <c r="C10" i="4" s="1"/>
  <c r="C20" i="2"/>
  <c r="G10" i="2"/>
  <c r="D10" i="2"/>
  <c r="C10" i="2"/>
  <c r="D35" i="3"/>
  <c r="F35" i="3"/>
  <c r="G35" i="3"/>
  <c r="C35" i="3"/>
  <c r="D34" i="3"/>
  <c r="F34" i="3"/>
  <c r="G34" i="3"/>
  <c r="C34" i="3"/>
  <c r="C36" i="3" s="1"/>
  <c r="J15" i="4" s="1"/>
  <c r="D30" i="3"/>
  <c r="G30" i="3"/>
  <c r="C30" i="3"/>
  <c r="D29" i="3"/>
  <c r="G29" i="3"/>
  <c r="C29" i="3"/>
  <c r="D28" i="3"/>
  <c r="G28" i="3"/>
  <c r="C28" i="3"/>
  <c r="D27" i="3"/>
  <c r="G27" i="3"/>
  <c r="C27" i="3"/>
  <c r="D26" i="3"/>
  <c r="G26" i="3"/>
  <c r="C26" i="3"/>
  <c r="D25" i="3"/>
  <c r="G25" i="3"/>
  <c r="C25" i="3"/>
  <c r="D24" i="3"/>
  <c r="G24" i="3"/>
  <c r="F24" i="3" s="1"/>
  <c r="C24" i="3"/>
  <c r="D23" i="3"/>
  <c r="G23" i="3"/>
  <c r="C23" i="3"/>
  <c r="D22" i="3"/>
  <c r="G22" i="3"/>
  <c r="C22" i="3"/>
  <c r="D21" i="3"/>
  <c r="G21" i="3"/>
  <c r="C21" i="3"/>
  <c r="D19" i="3"/>
  <c r="D20" i="3" s="1"/>
  <c r="K10" i="4" s="1"/>
  <c r="G19" i="3"/>
  <c r="C19" i="3"/>
  <c r="C20" i="3" s="1"/>
  <c r="J10" i="4" s="1"/>
  <c r="D16" i="3"/>
  <c r="F16" i="3"/>
  <c r="G16" i="3"/>
  <c r="C16" i="3"/>
  <c r="D15" i="3"/>
  <c r="G15" i="3"/>
  <c r="C15" i="3"/>
  <c r="D13" i="3"/>
  <c r="F13" i="3"/>
  <c r="G13" i="3"/>
  <c r="C13" i="3"/>
  <c r="D12" i="3"/>
  <c r="G12" i="3"/>
  <c r="C12" i="3"/>
  <c r="D11" i="3"/>
  <c r="F11" i="3"/>
  <c r="G11" i="3"/>
  <c r="C11" i="3"/>
  <c r="D10" i="3"/>
  <c r="G10" i="3"/>
  <c r="C10" i="3"/>
  <c r="D8" i="3"/>
  <c r="G8" i="3"/>
  <c r="F8" i="3" s="1"/>
  <c r="C8" i="3"/>
  <c r="G54" i="5"/>
  <c r="G39" i="5"/>
  <c r="E38" i="5"/>
  <c r="E16" i="3" s="1"/>
  <c r="C58" i="5"/>
  <c r="C20" i="5"/>
  <c r="F21" i="3" l="1"/>
  <c r="F10" i="4"/>
  <c r="G12" i="7"/>
  <c r="D12" i="7"/>
  <c r="F13" i="4"/>
  <c r="D12" i="4"/>
  <c r="F12" i="4" s="1"/>
  <c r="C12" i="7"/>
  <c r="C15" i="7" s="1"/>
  <c r="C12" i="4"/>
  <c r="C14" i="4" s="1"/>
  <c r="C15" i="4"/>
  <c r="C59" i="5"/>
  <c r="C61" i="5" s="1"/>
  <c r="F22" i="3"/>
  <c r="F26" i="3"/>
  <c r="C17" i="3"/>
  <c r="J9" i="4" s="1"/>
  <c r="F25" i="3"/>
  <c r="F29" i="3"/>
  <c r="F23" i="3"/>
  <c r="F28" i="3"/>
  <c r="C32" i="3"/>
  <c r="J11" i="4" s="1"/>
  <c r="G32" i="3"/>
  <c r="N11" i="4" s="1"/>
  <c r="F18" i="3"/>
  <c r="F30" i="3"/>
  <c r="E10" i="2"/>
  <c r="D14" i="4" l="1"/>
  <c r="D16" i="4" s="1"/>
  <c r="J14" i="4"/>
  <c r="C37" i="3"/>
  <c r="D31" i="3"/>
  <c r="D14" i="3"/>
  <c r="D17" i="3" s="1"/>
  <c r="F31" i="3" l="1"/>
  <c r="D32" i="3"/>
  <c r="K11" i="4" s="1"/>
  <c r="M11" i="4" s="1"/>
  <c r="K9" i="4"/>
  <c r="E49" i="5"/>
  <c r="E27" i="3" s="1"/>
  <c r="K14" i="4" l="1"/>
  <c r="L14" i="4" s="1"/>
  <c r="L9" i="4"/>
  <c r="E48" i="5"/>
  <c r="E26" i="3" s="1"/>
  <c r="E43" i="5" l="1"/>
  <c r="C16" i="4" l="1"/>
  <c r="E10" i="5"/>
  <c r="E11" i="5"/>
  <c r="E9" i="5"/>
  <c r="E21" i="3" s="1"/>
  <c r="F44" i="5"/>
  <c r="F45" i="5"/>
  <c r="F46" i="5"/>
  <c r="F47" i="5"/>
  <c r="F48" i="5"/>
  <c r="F50" i="5"/>
  <c r="F51" i="5"/>
  <c r="F52" i="5"/>
  <c r="F53" i="5"/>
  <c r="F43" i="5"/>
  <c r="F19" i="3"/>
  <c r="F40" i="5"/>
  <c r="E56" i="5"/>
  <c r="E34" i="3" s="1"/>
  <c r="E44" i="5"/>
  <c r="E22" i="3" s="1"/>
  <c r="E45" i="5"/>
  <c r="E23" i="3" s="1"/>
  <c r="E46" i="5"/>
  <c r="E24" i="3" s="1"/>
  <c r="E47" i="5"/>
  <c r="E25" i="3" s="1"/>
  <c r="E50" i="5"/>
  <c r="E28" i="3" s="1"/>
  <c r="E51" i="5"/>
  <c r="E29" i="3" s="1"/>
  <c r="E52" i="5"/>
  <c r="E53" i="5"/>
  <c r="E41" i="5"/>
  <c r="E40" i="5"/>
  <c r="E32" i="5"/>
  <c r="E10" i="3" s="1"/>
  <c r="E33" i="5"/>
  <c r="E11" i="3" s="1"/>
  <c r="E34" i="5"/>
  <c r="E12" i="3" s="1"/>
  <c r="E35" i="5"/>
  <c r="E13" i="3" s="1"/>
  <c r="E36" i="5"/>
  <c r="E37" i="5"/>
  <c r="E30" i="5"/>
  <c r="E22" i="5"/>
  <c r="E23" i="5"/>
  <c r="E24" i="5"/>
  <c r="E21" i="5"/>
  <c r="E19" i="5"/>
  <c r="E19" i="3" s="1"/>
  <c r="E18" i="5"/>
  <c r="E16" i="5"/>
  <c r="E30" i="3" l="1"/>
  <c r="E15" i="3"/>
  <c r="E39" i="5"/>
  <c r="E8" i="3"/>
  <c r="J16" i="4"/>
  <c r="F19" i="2" l="1"/>
  <c r="F10" i="7" s="1"/>
  <c r="F18" i="2"/>
  <c r="F9" i="7" s="1"/>
  <c r="E19" i="2"/>
  <c r="E10" i="7" s="1"/>
  <c r="E18" i="2"/>
  <c r="E9" i="7" s="1"/>
  <c r="C13" i="2"/>
  <c r="D13" i="2"/>
  <c r="F11" i="2"/>
  <c r="F13" i="7" s="1"/>
  <c r="F12" i="2"/>
  <c r="F14" i="7" s="1"/>
  <c r="F9" i="2"/>
  <c r="F11" i="7" s="1"/>
  <c r="E9" i="2"/>
  <c r="E11" i="7" s="1"/>
  <c r="E11" i="2"/>
  <c r="E13" i="7" s="1"/>
  <c r="E12" i="2"/>
  <c r="E14" i="7" s="1"/>
  <c r="E12" i="5"/>
  <c r="C12" i="5"/>
  <c r="D12" i="5"/>
  <c r="K15" i="4" l="1"/>
  <c r="D37" i="3"/>
  <c r="D22" i="2"/>
  <c r="D17" i="7" s="1"/>
  <c r="D42" i="5"/>
  <c r="K16" i="4" l="1"/>
  <c r="L16" i="4" s="1"/>
  <c r="D59" i="5"/>
  <c r="D61" i="5" s="1"/>
  <c r="F32" i="5"/>
  <c r="F10" i="3" s="1"/>
  <c r="F12" i="3"/>
  <c r="F30" i="5"/>
  <c r="C26" i="5"/>
  <c r="D20" i="5"/>
  <c r="D17" i="5"/>
  <c r="F12" i="5"/>
  <c r="F11" i="5"/>
  <c r="F9" i="5"/>
  <c r="D26" i="5" l="1"/>
  <c r="D39" i="3" s="1"/>
  <c r="F16" i="5"/>
  <c r="F15" i="3" s="1"/>
  <c r="F10" i="2" l="1"/>
  <c r="E13" i="2"/>
  <c r="E57" i="5" l="1"/>
  <c r="E35" i="3" s="1"/>
  <c r="E54" i="5"/>
  <c r="F54" i="5"/>
  <c r="E12" i="7"/>
  <c r="F12" i="7"/>
  <c r="F39" i="5" l="1"/>
  <c r="G12" i="5"/>
  <c r="F20" i="2" l="1"/>
  <c r="G14" i="3" l="1"/>
  <c r="E14" i="3" l="1"/>
  <c r="G17" i="3"/>
  <c r="N9" i="4" s="1"/>
  <c r="C39" i="3"/>
  <c r="C22" i="2"/>
  <c r="C17" i="7" s="1"/>
  <c r="E31" i="3" l="1"/>
  <c r="E32" i="3" s="1"/>
  <c r="F15" i="7" l="1"/>
  <c r="F17" i="3"/>
  <c r="F32" i="3"/>
  <c r="E58" i="5"/>
  <c r="G25" i="5"/>
  <c r="E15" i="7" l="1"/>
  <c r="E25" i="5"/>
  <c r="G42" i="5"/>
  <c r="E42" i="5"/>
  <c r="G15" i="4"/>
  <c r="G13" i="2"/>
  <c r="G22" i="2" s="1"/>
  <c r="F42" i="5" l="1"/>
  <c r="G59" i="5"/>
  <c r="F15" i="4"/>
  <c r="E59" i="5"/>
  <c r="F22" i="2"/>
  <c r="E20" i="2"/>
  <c r="G61" i="5" l="1"/>
  <c r="F17" i="7"/>
  <c r="G17" i="7"/>
  <c r="G20" i="5"/>
  <c r="G17" i="5"/>
  <c r="F17" i="5" l="1"/>
  <c r="G26" i="5"/>
  <c r="F26" i="5" l="1"/>
  <c r="F61" i="5"/>
  <c r="M9" i="4"/>
  <c r="E36" i="3"/>
  <c r="G20" i="3" l="1"/>
  <c r="E20" i="3"/>
  <c r="G37" i="3" l="1"/>
  <c r="F37" i="3" s="1"/>
  <c r="N10" i="4"/>
  <c r="N14" i="4" s="1"/>
  <c r="F20" i="3"/>
  <c r="E17" i="5"/>
  <c r="M10" i="4" l="1"/>
  <c r="G39" i="3"/>
  <c r="E20" i="5"/>
  <c r="E26" i="5" s="1"/>
  <c r="E61" i="5" s="1"/>
  <c r="E17" i="3" l="1"/>
  <c r="E37" i="3" l="1"/>
  <c r="E39" i="3" l="1"/>
  <c r="M14" i="4" l="1"/>
  <c r="N16" i="4"/>
  <c r="M16" i="4" s="1"/>
  <c r="E22" i="2"/>
  <c r="E17" i="7" s="1"/>
  <c r="G14" i="4" l="1"/>
  <c r="F14" i="4" l="1"/>
  <c r="G16" i="4"/>
  <c r="F16" i="4" l="1"/>
</calcChain>
</file>

<file path=xl/sharedStrings.xml><?xml version="1.0" encoding="utf-8"?>
<sst xmlns="http://schemas.openxmlformats.org/spreadsheetml/2006/main" count="278" uniqueCount="131">
  <si>
    <t>Főkönyvi szám</t>
  </si>
  <si>
    <t>Kiadások összesen</t>
  </si>
  <si>
    <t>0981311</t>
  </si>
  <si>
    <t>098161</t>
  </si>
  <si>
    <t>05110111</t>
  </si>
  <si>
    <t>0511091</t>
  </si>
  <si>
    <t>0511101</t>
  </si>
  <si>
    <t>0511131</t>
  </si>
  <si>
    <t>051221</t>
  </si>
  <si>
    <t>05211</t>
  </si>
  <si>
    <t>05261</t>
  </si>
  <si>
    <t>053111</t>
  </si>
  <si>
    <t>053121</t>
  </si>
  <si>
    <t>0532211</t>
  </si>
  <si>
    <t>053371</t>
  </si>
  <si>
    <t>053411</t>
  </si>
  <si>
    <t>053511</t>
  </si>
  <si>
    <t>053551</t>
  </si>
  <si>
    <t>Főkönyvi szám neve</t>
  </si>
  <si>
    <t>Előző év költségvetési maradványának igénybevétele</t>
  </si>
  <si>
    <t>Központi, irányító szervi támogatás</t>
  </si>
  <si>
    <t>Köztisztviselők,közalkalmazottak bére</t>
  </si>
  <si>
    <t>Közlekedési költségtérítés</t>
  </si>
  <si>
    <t>Egyéb költségtérítések</t>
  </si>
  <si>
    <t>Foglalkoztatottak egyéb személyi juttatásai</t>
  </si>
  <si>
    <t>Munkavégzésre irányuló egyéb jogviszonyban nem saját foglalkoztatottnak fizetett juttatások</t>
  </si>
  <si>
    <t>Szociális hozzájárulási adó</t>
  </si>
  <si>
    <t>Más járulék fizetési kötelezettség</t>
  </si>
  <si>
    <t>Szakmai anyagok beszerzése</t>
  </si>
  <si>
    <t>Üzemeltetési anyagok beszerzése</t>
  </si>
  <si>
    <t>Egyéb szolgáltatások</t>
  </si>
  <si>
    <t>Kiküldetések kiadásai</t>
  </si>
  <si>
    <t>Működési célú előzetesen felszámított általános forgalmi adó</t>
  </si>
  <si>
    <t>Egyéb dologi kiadások</t>
  </si>
  <si>
    <t>Bevételek</t>
  </si>
  <si>
    <t>Személyi juttatások</t>
  </si>
  <si>
    <t>Munkaadót terhelő járulékok</t>
  </si>
  <si>
    <t>Dologi kiadások</t>
  </si>
  <si>
    <t>Kiadások</t>
  </si>
  <si>
    <t>Főkönyvi szám név</t>
  </si>
  <si>
    <t>Kiadás összesen:</t>
  </si>
  <si>
    <t>Kiadások kormányati funkciók (COFOG) szerinti bontásban</t>
  </si>
  <si>
    <t>Intézmény fin.(állami tám.)</t>
  </si>
  <si>
    <t>Munkaadót terh. befizetések</t>
  </si>
  <si>
    <t>Intézmény fin.(önkorm.hozzáj.)</t>
  </si>
  <si>
    <t>Tárgyévi működési kiadások</t>
  </si>
  <si>
    <t>Pénzmaradvány</t>
  </si>
  <si>
    <t>Mindösszesen</t>
  </si>
  <si>
    <t>Mérleg</t>
  </si>
  <si>
    <t>adatok: Ft-ban</t>
  </si>
  <si>
    <t xml:space="preserve">Összes intézményi kiadás: </t>
  </si>
  <si>
    <t>adatok: ezer Ft-ban</t>
  </si>
  <si>
    <t>Megnevezés</t>
  </si>
  <si>
    <t>052</t>
  </si>
  <si>
    <t>053</t>
  </si>
  <si>
    <t>09813</t>
  </si>
  <si>
    <t>09816</t>
  </si>
  <si>
    <t>-ebből állami normatív támogatás</t>
  </si>
  <si>
    <t>%</t>
  </si>
  <si>
    <t>Eredeti EI</t>
  </si>
  <si>
    <t>051</t>
  </si>
  <si>
    <t>Egyéb dologi kiadások - kerekítési különbözet</t>
  </si>
  <si>
    <t>09411</t>
  </si>
  <si>
    <t xml:space="preserve">Egyéb működési bevételek </t>
  </si>
  <si>
    <t>Összesen:</t>
  </si>
  <si>
    <t>Bevételek összesen:</t>
  </si>
  <si>
    <t>Egyéb működési bevételek</t>
  </si>
  <si>
    <t>0511071</t>
  </si>
  <si>
    <t>Béren kívüli juttatások</t>
  </si>
  <si>
    <t>Munkaadót terhelő járulékok:</t>
  </si>
  <si>
    <t>053211</t>
  </si>
  <si>
    <t>Informatikai szolgáltatások igénybevétele</t>
  </si>
  <si>
    <t xml:space="preserve">Egyéb kommunikációs szolgáltatások </t>
  </si>
  <si>
    <t>05231</t>
  </si>
  <si>
    <t>05237</t>
  </si>
  <si>
    <t>Munkáltatót terhelő személyi jövedelemadó kiadásai</t>
  </si>
  <si>
    <t>053221</t>
  </si>
  <si>
    <t>09161</t>
  </si>
  <si>
    <t xml:space="preserve">Egyéb működési c. tám. </t>
  </si>
  <si>
    <t>Tárgyévi működési bevételek</t>
  </si>
  <si>
    <t>082042 - Könyvtári állomány gyarapítása, nyilvántartása</t>
  </si>
  <si>
    <t>082044 - Könyvtári szolgáltatások</t>
  </si>
  <si>
    <t>053341</t>
  </si>
  <si>
    <t>Karbantartás, kisjavítási szolgáltatások</t>
  </si>
  <si>
    <t>053311</t>
  </si>
  <si>
    <t>0533111</t>
  </si>
  <si>
    <t>05641</t>
  </si>
  <si>
    <t>Egyéb tárgyi eszközök beszerzése</t>
  </si>
  <si>
    <t>05671</t>
  </si>
  <si>
    <t xml:space="preserve">Beruházási kiadások </t>
  </si>
  <si>
    <t>Beruházási célú, előzetesen felszámított általános forgalmi adó</t>
  </si>
  <si>
    <t>018030 - Támogatási célú finanszírozási műveletek</t>
  </si>
  <si>
    <t>082092 - Közművelődés - hagyományos közösségi kulturális értékek gondozása</t>
  </si>
  <si>
    <t>082092 - Közművelődés, hagyományos közösségi kulturális értékek gondozása</t>
  </si>
  <si>
    <t>Bevételek kormányati funkciók (COFOG) szerinti bontásban</t>
  </si>
  <si>
    <t>-ebből fenntartói támogatás (Piliscsév Község Önk.)</t>
  </si>
  <si>
    <t>094041</t>
  </si>
  <si>
    <t>Tulajdonosi bevételek</t>
  </si>
  <si>
    <t xml:space="preserve">Közüzemi díjak </t>
  </si>
  <si>
    <t>Karbantartás, kisjavítás szolgáltatások</t>
  </si>
  <si>
    <t>Beruházások, fejlesztések</t>
  </si>
  <si>
    <t>Bevételek összesen</t>
  </si>
  <si>
    <t>09404</t>
  </si>
  <si>
    <t>056</t>
  </si>
  <si>
    <t>Beruházások</t>
  </si>
  <si>
    <t>0511121</t>
  </si>
  <si>
    <t>Szociális támogatások</t>
  </si>
  <si>
    <t>051121</t>
  </si>
  <si>
    <t>Változás</t>
  </si>
  <si>
    <t>Ellenőrzés</t>
  </si>
  <si>
    <t>Ellenőrzés:</t>
  </si>
  <si>
    <t>Kálmánfi Béla Művelődési Ház és Könyvtár</t>
  </si>
  <si>
    <t>II. sz. EI mód.</t>
  </si>
  <si>
    <t>II.sz. EI mód.</t>
  </si>
  <si>
    <t>III.sz. EI mód.</t>
  </si>
  <si>
    <t>III. sz. EI mód.</t>
  </si>
  <si>
    <t>053361</t>
  </si>
  <si>
    <t>Szakmai tevékenységet segítő szolgáltatás</t>
  </si>
  <si>
    <t>Közüzemi díjak</t>
  </si>
  <si>
    <t>051231</t>
  </si>
  <si>
    <t>Egyéb külső személyi juttatások</t>
  </si>
  <si>
    <t>2022. évi költségvetés III. számú előirányzat módosítása</t>
  </si>
  <si>
    <t>2022. évi eredeti EI</t>
  </si>
  <si>
    <t>2022.II.sz. EI mód.</t>
  </si>
  <si>
    <t>2022.III.sz. EI mód.</t>
  </si>
  <si>
    <t>2022. évi költségvetés III. számú módosítása</t>
  </si>
  <si>
    <t>0511031</t>
  </si>
  <si>
    <t>Céljuttatás, projektprémium</t>
  </si>
  <si>
    <t>05631</t>
  </si>
  <si>
    <t>Informatikai eszközök beszerzése, létesítése</t>
  </si>
  <si>
    <t>Egyéb fejezeti kezelésű előirányzattól működési célú támogatások bevételei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</si>
</sst>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[$-1040E]#,##0\ &quot;Ft&quot;"/>
  </numFmts>
  <fonts count="28" x14ac:knownFonts="1">
    <font>
      <sz val="10"/>
      <name val="Arial"/>
    </font>
    <font>
      <sz val="9"/>
      <name val="Times New Roman"/>
      <family val="1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7"/>
      <color indexed="8"/>
      <name val="Verdana"/>
      <family val="2"/>
      <charset val="238"/>
    </font>
    <font>
      <sz val="10"/>
      <name val="Arial"/>
      <family val="2"/>
      <charset val="238"/>
    </font>
    <font>
      <b/>
      <sz val="7"/>
      <color indexed="8"/>
      <name val="Verdana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7"/>
      <color indexed="8"/>
      <name val="Verdana"/>
      <family val="2"/>
      <charset val="238"/>
    </font>
    <font>
      <b/>
      <sz val="10"/>
      <name val="Verdana"/>
      <family val="2"/>
      <charset val="238"/>
    </font>
    <font>
      <b/>
      <sz val="7"/>
      <name val="Verdana"/>
      <family val="2"/>
      <charset val="238"/>
    </font>
    <font>
      <sz val="7"/>
      <name val="Verdana"/>
      <family val="2"/>
      <charset val="238"/>
    </font>
    <font>
      <i/>
      <sz val="7"/>
      <name val="Verdana"/>
      <family val="2"/>
      <charset val="238"/>
    </font>
    <font>
      <b/>
      <sz val="8"/>
      <name val="Verdana"/>
      <family val="2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b/>
      <i/>
      <sz val="8"/>
      <name val="Verdana"/>
      <family val="2"/>
      <charset val="238"/>
    </font>
    <font>
      <i/>
      <sz val="8"/>
      <name val="Verdana"/>
      <family val="2"/>
      <charset val="238"/>
    </font>
    <font>
      <i/>
      <sz val="10"/>
      <color rgb="FFFF000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63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3"/>
      </patternFill>
    </fill>
    <fill>
      <patternFill patternType="solid">
        <fgColor indexed="13"/>
        <bgColor indexed="0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6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164" fontId="10" fillId="0" borderId="0" quotePrefix="1" applyFont="0" applyFill="0" applyBorder="0" applyAlignment="0">
      <protection locked="0"/>
    </xf>
    <xf numFmtId="9" fontId="10" fillId="0" borderId="0" quotePrefix="1" applyFont="0" applyFill="0" applyBorder="0" applyAlignment="0">
      <protection locked="0"/>
    </xf>
  </cellStyleXfs>
  <cellXfs count="390">
    <xf numFmtId="0" fontId="0" fillId="0" borderId="0" xfId="0"/>
    <xf numFmtId="0" fontId="9" fillId="0" borderId="2" xfId="0" applyFont="1" applyBorder="1" applyAlignment="1" applyProtection="1">
      <alignment vertical="center" wrapText="1" readingOrder="1"/>
      <protection locked="0"/>
    </xf>
    <xf numFmtId="0" fontId="9" fillId="0" borderId="11" xfId="0" applyFont="1" applyBorder="1" applyAlignment="1" applyProtection="1">
      <alignment vertical="center" wrapText="1" readingOrder="1"/>
      <protection locked="0"/>
    </xf>
    <xf numFmtId="0" fontId="9" fillId="0" borderId="5" xfId="0" applyFont="1" applyBorder="1" applyAlignment="1" applyProtection="1">
      <alignment vertical="center" wrapText="1" readingOrder="1"/>
      <protection locked="0"/>
    </xf>
    <xf numFmtId="0" fontId="9" fillId="0" borderId="6" xfId="0" applyFont="1" applyBorder="1" applyAlignment="1" applyProtection="1">
      <alignment vertical="center" wrapText="1" readingOrder="1"/>
      <protection locked="0"/>
    </xf>
    <xf numFmtId="0" fontId="12" fillId="9" borderId="0" xfId="0" applyFont="1" applyFill="1"/>
    <xf numFmtId="0" fontId="2" fillId="0" borderId="0" xfId="0" applyFont="1"/>
    <xf numFmtId="0" fontId="9" fillId="0" borderId="3" xfId="0" applyFont="1" applyBorder="1" applyAlignment="1" applyProtection="1">
      <alignment vertical="center" wrapText="1" readingOrder="1"/>
      <protection locked="0"/>
    </xf>
    <xf numFmtId="0" fontId="9" fillId="0" borderId="4" xfId="0" applyFont="1" applyBorder="1" applyAlignment="1" applyProtection="1">
      <alignment vertical="center" wrapText="1" readingOrder="1"/>
      <protection locked="0"/>
    </xf>
    <xf numFmtId="0" fontId="13" fillId="0" borderId="0" xfId="0" applyFont="1" applyAlignment="1">
      <alignment horizontal="right"/>
    </xf>
    <xf numFmtId="3" fontId="9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20" xfId="0" applyNumberFormat="1" applyFont="1" applyBorder="1" applyAlignment="1" applyProtection="1">
      <alignment vertical="center" wrapText="1" readingOrder="1"/>
      <protection locked="0"/>
    </xf>
    <xf numFmtId="3" fontId="9" fillId="0" borderId="16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vertical="center" wrapText="1" readingOrder="1"/>
      <protection locked="0"/>
    </xf>
    <xf numFmtId="3" fontId="1" fillId="3" borderId="0" xfId="0" applyNumberFormat="1" applyFont="1" applyFill="1" applyAlignment="1">
      <alignment horizontal="right" vertical="center" wrapText="1" shrinkToFit="1"/>
    </xf>
    <xf numFmtId="3" fontId="14" fillId="0" borderId="0" xfId="0" applyNumberFormat="1" applyFont="1"/>
    <xf numFmtId="0" fontId="8" fillId="14" borderId="15" xfId="0" applyFont="1" applyFill="1" applyBorder="1" applyAlignment="1" applyProtection="1">
      <alignment horizontal="center" vertical="center" wrapText="1" readingOrder="1"/>
      <protection locked="0"/>
    </xf>
    <xf numFmtId="0" fontId="8" fillId="14" borderId="19" xfId="0" applyFont="1" applyFill="1" applyBorder="1" applyAlignment="1" applyProtection="1">
      <alignment horizontal="center" vertical="center" wrapText="1" readingOrder="1"/>
      <protection locked="0"/>
    </xf>
    <xf numFmtId="0" fontId="3" fillId="14" borderId="26" xfId="0" applyFont="1" applyFill="1" applyBorder="1"/>
    <xf numFmtId="0" fontId="3" fillId="14" borderId="27" xfId="0" applyFont="1" applyFill="1" applyBorder="1"/>
    <xf numFmtId="3" fontId="3" fillId="14" borderId="25" xfId="0" applyNumberFormat="1" applyFont="1" applyFill="1" applyBorder="1"/>
    <xf numFmtId="0" fontId="0" fillId="0" borderId="32" xfId="0" applyBorder="1"/>
    <xf numFmtId="3" fontId="0" fillId="0" borderId="0" xfId="0" applyNumberFormat="1"/>
    <xf numFmtId="3" fontId="0" fillId="0" borderId="33" xfId="0" applyNumberFormat="1" applyBorder="1"/>
    <xf numFmtId="0" fontId="9" fillId="0" borderId="22" xfId="0" applyFont="1" applyBorder="1" applyAlignment="1" applyProtection="1">
      <alignment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vertical="center" wrapText="1" readingOrder="1"/>
      <protection locked="0"/>
    </xf>
    <xf numFmtId="49" fontId="9" fillId="0" borderId="5" xfId="0" applyNumberFormat="1" applyFont="1" applyBorder="1" applyAlignment="1" applyProtection="1">
      <alignment vertical="center" wrapText="1" readingOrder="1"/>
      <protection locked="0"/>
    </xf>
    <xf numFmtId="3" fontId="5" fillId="0" borderId="0" xfId="1" applyNumberFormat="1" applyFont="1" applyFill="1" applyBorder="1" applyAlignment="1">
      <protection locked="0"/>
    </xf>
    <xf numFmtId="3" fontId="5" fillId="0" borderId="0" xfId="1" applyNumberFormat="1" applyFont="1" applyFill="1" applyBorder="1">
      <protection locked="0"/>
    </xf>
    <xf numFmtId="3" fontId="4" fillId="0" borderId="0" xfId="1" applyNumberFormat="1" applyFont="1" applyFill="1" applyBorder="1" applyAlignment="1">
      <alignment horizontal="right"/>
      <protection locked="0"/>
    </xf>
    <xf numFmtId="0" fontId="15" fillId="0" borderId="0" xfId="0" applyFont="1"/>
    <xf numFmtId="3" fontId="16" fillId="0" borderId="0" xfId="1" applyNumberFormat="1" applyFont="1" applyFill="1" applyBorder="1">
      <protection locked="0"/>
    </xf>
    <xf numFmtId="3" fontId="15" fillId="0" borderId="0" xfId="0" applyNumberFormat="1" applyFont="1"/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0" fontId="9" fillId="0" borderId="29" xfId="0" applyFont="1" applyBorder="1" applyAlignment="1" applyProtection="1">
      <alignment vertical="center" wrapText="1" readingOrder="1"/>
      <protection locked="0"/>
    </xf>
    <xf numFmtId="0" fontId="9" fillId="0" borderId="31" xfId="0" applyFont="1" applyBorder="1" applyAlignment="1" applyProtection="1">
      <alignment vertical="center" wrapText="1" readingOrder="1"/>
      <protection locked="0"/>
    </xf>
    <xf numFmtId="0" fontId="9" fillId="0" borderId="34" xfId="0" applyFont="1" applyBorder="1" applyAlignment="1" applyProtection="1">
      <alignment vertical="center" wrapText="1" readingOrder="1"/>
      <protection locked="0"/>
    </xf>
    <xf numFmtId="0" fontId="9" fillId="0" borderId="42" xfId="0" applyFont="1" applyBorder="1" applyAlignment="1" applyProtection="1">
      <alignment vertical="center" wrapText="1" readingOrder="1"/>
      <protection locked="0"/>
    </xf>
    <xf numFmtId="3" fontId="9" fillId="0" borderId="30" xfId="0" applyNumberFormat="1" applyFont="1" applyBorder="1" applyAlignment="1" applyProtection="1">
      <alignment vertical="center" wrapText="1" readingOrder="1"/>
      <protection locked="0"/>
    </xf>
    <xf numFmtId="49" fontId="9" fillId="0" borderId="11" xfId="0" applyNumberFormat="1" applyFont="1" applyBorder="1" applyAlignment="1" applyProtection="1">
      <alignment vertical="center" wrapText="1" readingOrder="1"/>
      <protection locked="0"/>
    </xf>
    <xf numFmtId="3" fontId="9" fillId="0" borderId="4" xfId="0" applyNumberFormat="1" applyFont="1" applyBorder="1" applyAlignment="1" applyProtection="1">
      <alignment horizontal="center" vertical="center" wrapText="1" readingOrder="1"/>
      <protection locked="0"/>
    </xf>
    <xf numFmtId="3" fontId="11" fillId="14" borderId="8" xfId="0" applyNumberFormat="1" applyFont="1" applyFill="1" applyBorder="1" applyAlignment="1" applyProtection="1">
      <alignment horizontal="center" vertical="center" wrapText="1" readingOrder="1"/>
      <protection locked="0"/>
    </xf>
    <xf numFmtId="0" fontId="13" fillId="0" borderId="0" xfId="0" applyFont="1"/>
    <xf numFmtId="49" fontId="9" fillId="0" borderId="42" xfId="0" applyNumberFormat="1" applyFont="1" applyBorder="1" applyAlignment="1" applyProtection="1">
      <alignment vertical="center" wrapText="1" readingOrder="1"/>
      <protection locked="0"/>
    </xf>
    <xf numFmtId="3" fontId="9" fillId="0" borderId="23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horizontal="center" vertical="center" wrapText="1" readingOrder="1"/>
      <protection locked="0"/>
    </xf>
    <xf numFmtId="3" fontId="8" fillId="16" borderId="8" xfId="0" applyNumberFormat="1" applyFont="1" applyFill="1" applyBorder="1" applyAlignment="1" applyProtection="1">
      <alignment vertical="center" wrapText="1" readingOrder="1"/>
      <protection locked="0"/>
    </xf>
    <xf numFmtId="3" fontId="9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7" xfId="0" applyNumberFormat="1" applyFont="1" applyFill="1" applyBorder="1" applyAlignment="1" applyProtection="1">
      <alignment vertical="center" wrapText="1" readingOrder="1"/>
      <protection locked="0"/>
    </xf>
    <xf numFmtId="0" fontId="9" fillId="0" borderId="9" xfId="0" applyFont="1" applyBorder="1" applyAlignment="1" applyProtection="1">
      <alignment vertical="center" wrapText="1" readingOrder="1"/>
      <protection locked="0"/>
    </xf>
    <xf numFmtId="0" fontId="9" fillId="0" borderId="12" xfId="0" applyFont="1" applyBorder="1" applyAlignment="1" applyProtection="1">
      <alignment vertical="center" wrapText="1" readingOrder="1"/>
      <protection locked="0"/>
    </xf>
    <xf numFmtId="3" fontId="9" fillId="0" borderId="13" xfId="0" applyNumberFormat="1" applyFont="1" applyBorder="1" applyAlignment="1" applyProtection="1">
      <alignment vertical="center" wrapText="1" readingOrder="1"/>
      <protection locked="0"/>
    </xf>
    <xf numFmtId="49" fontId="9" fillId="0" borderId="9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vertical="center" wrapText="1" readingOrder="1"/>
      <protection locked="0"/>
    </xf>
    <xf numFmtId="3" fontId="9" fillId="0" borderId="10" xfId="0" applyNumberFormat="1" applyFont="1" applyBorder="1" applyAlignment="1" applyProtection="1">
      <alignment horizontal="center" vertical="center" wrapText="1" readingOrder="1"/>
      <protection locked="0"/>
    </xf>
    <xf numFmtId="3" fontId="8" fillId="16" borderId="38" xfId="0" applyNumberFormat="1" applyFont="1" applyFill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vertical="center" wrapText="1" readingOrder="1"/>
      <protection locked="0"/>
    </xf>
    <xf numFmtId="0" fontId="17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/>
    <xf numFmtId="165" fontId="13" fillId="0" borderId="0" xfId="0" applyNumberFormat="1" applyFont="1"/>
    <xf numFmtId="0" fontId="13" fillId="9" borderId="0" xfId="0" applyFont="1" applyFill="1"/>
    <xf numFmtId="49" fontId="9" fillId="0" borderId="3" xfId="0" applyNumberFormat="1" applyFont="1" applyBorder="1" applyAlignment="1" applyProtection="1">
      <alignment vertical="center" wrapText="1" readingOrder="1"/>
      <protection locked="0"/>
    </xf>
    <xf numFmtId="3" fontId="11" fillId="14" borderId="50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0" borderId="10" xfId="0" applyFont="1" applyBorder="1" applyAlignment="1" applyProtection="1">
      <alignment vertical="center" wrapText="1" readingOrder="1"/>
      <protection locked="0"/>
    </xf>
    <xf numFmtId="3" fontId="3" fillId="14" borderId="25" xfId="0" applyNumberFormat="1" applyFont="1" applyFill="1" applyBorder="1" applyAlignment="1">
      <alignment horizontal="center"/>
    </xf>
    <xf numFmtId="0" fontId="20" fillId="0" borderId="0" xfId="0" applyFont="1"/>
    <xf numFmtId="0" fontId="21" fillId="0" borderId="0" xfId="0" applyFont="1" applyAlignment="1">
      <alignment horizontal="right"/>
    </xf>
    <xf numFmtId="0" fontId="19" fillId="6" borderId="15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 shrinkToFit="1"/>
    </xf>
    <xf numFmtId="49" fontId="20" fillId="3" borderId="3" xfId="0" applyNumberFormat="1" applyFont="1" applyFill="1" applyBorder="1" applyAlignment="1">
      <alignment horizontal="left" vertical="center" wrapText="1" shrinkToFit="1"/>
    </xf>
    <xf numFmtId="49" fontId="20" fillId="3" borderId="4" xfId="0" applyNumberFormat="1" applyFont="1" applyFill="1" applyBorder="1" applyAlignment="1">
      <alignment vertical="center" wrapText="1" shrinkToFit="1"/>
    </xf>
    <xf numFmtId="3" fontId="20" fillId="3" borderId="4" xfId="0" applyNumberFormat="1" applyFont="1" applyFill="1" applyBorder="1" applyAlignment="1">
      <alignment horizontal="center" vertical="center" wrapText="1" shrinkToFit="1"/>
    </xf>
    <xf numFmtId="3" fontId="20" fillId="3" borderId="16" xfId="0" applyNumberFormat="1" applyFont="1" applyFill="1" applyBorder="1" applyAlignment="1">
      <alignment vertical="center" wrapText="1" shrinkToFit="1"/>
    </xf>
    <xf numFmtId="49" fontId="20" fillId="3" borderId="6" xfId="0" applyNumberFormat="1" applyFont="1" applyFill="1" applyBorder="1" applyAlignment="1">
      <alignment vertical="center" wrapText="1" shrinkToFit="1"/>
    </xf>
    <xf numFmtId="3" fontId="20" fillId="3" borderId="24" xfId="0" applyNumberFormat="1" applyFont="1" applyFill="1" applyBorder="1" applyAlignment="1">
      <alignment vertical="center" wrapText="1" shrinkToFit="1"/>
    </xf>
    <xf numFmtId="49" fontId="21" fillId="3" borderId="2" xfId="0" applyNumberFormat="1" applyFont="1" applyFill="1" applyBorder="1" applyAlignment="1">
      <alignment vertical="center" wrapText="1" shrinkToFit="1"/>
    </xf>
    <xf numFmtId="3" fontId="21" fillId="3" borderId="15" xfId="0" applyNumberFormat="1" applyFont="1" applyFill="1" applyBorder="1" applyAlignment="1">
      <alignment vertical="center" wrapText="1" shrinkToFit="1"/>
    </xf>
    <xf numFmtId="3" fontId="19" fillId="4" borderId="8" xfId="0" applyNumberFormat="1" applyFont="1" applyFill="1" applyBorder="1"/>
    <xf numFmtId="3" fontId="19" fillId="4" borderId="7" xfId="0" applyNumberFormat="1" applyFont="1" applyFill="1" applyBorder="1" applyAlignment="1">
      <alignment horizontal="center"/>
    </xf>
    <xf numFmtId="3" fontId="20" fillId="3" borderId="4" xfId="0" applyNumberFormat="1" applyFont="1" applyFill="1" applyBorder="1" applyAlignment="1">
      <alignment horizontal="right" vertical="center" wrapText="1" shrinkToFit="1"/>
    </xf>
    <xf numFmtId="49" fontId="20" fillId="0" borderId="3" xfId="0" applyNumberFormat="1" applyFont="1" applyBorder="1" applyAlignment="1">
      <alignment horizontal="left" vertical="center" wrapText="1" shrinkToFit="1"/>
    </xf>
    <xf numFmtId="0" fontId="20" fillId="0" borderId="4" xfId="0" applyFont="1" applyBorder="1" applyAlignment="1">
      <alignment horizontal="left" vertical="center" wrapText="1" shrinkToFit="1"/>
    </xf>
    <xf numFmtId="3" fontId="20" fillId="0" borderId="4" xfId="0" applyNumberFormat="1" applyFont="1" applyBorder="1" applyAlignment="1">
      <alignment horizontal="right" vertical="center" wrapText="1" shrinkToFit="1"/>
    </xf>
    <xf numFmtId="3" fontId="20" fillId="0" borderId="16" xfId="0" applyNumberFormat="1" applyFont="1" applyBorder="1" applyAlignment="1">
      <alignment horizontal="right" vertical="center" wrapText="1" shrinkToFit="1"/>
    </xf>
    <xf numFmtId="3" fontId="20" fillId="3" borderId="16" xfId="0" applyNumberFormat="1" applyFont="1" applyFill="1" applyBorder="1" applyAlignment="1">
      <alignment horizontal="right" vertical="center" wrapText="1" shrinkToFit="1"/>
    </xf>
    <xf numFmtId="0" fontId="19" fillId="0" borderId="0" xfId="0" applyFont="1" applyAlignment="1">
      <alignment horizontal="center"/>
    </xf>
    <xf numFmtId="3" fontId="19" fillId="0" borderId="0" xfId="0" applyNumberFormat="1" applyFont="1"/>
    <xf numFmtId="3" fontId="19" fillId="0" borderId="0" xfId="0" applyNumberFormat="1" applyFont="1" applyAlignment="1">
      <alignment horizontal="center"/>
    </xf>
    <xf numFmtId="3" fontId="19" fillId="4" borderId="8" xfId="0" applyNumberFormat="1" applyFont="1" applyFill="1" applyBorder="1" applyAlignment="1">
      <alignment horizontal="center"/>
    </xf>
    <xf numFmtId="0" fontId="22" fillId="13" borderId="17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wrapText="1" shrinkToFit="1"/>
    </xf>
    <xf numFmtId="0" fontId="22" fillId="10" borderId="19" xfId="0" applyFont="1" applyFill="1" applyBorder="1" applyAlignment="1">
      <alignment horizontal="center" vertical="center" wrapText="1" shrinkToFit="1"/>
    </xf>
    <xf numFmtId="49" fontId="23" fillId="3" borderId="3" xfId="0" applyNumberFormat="1" applyFont="1" applyFill="1" applyBorder="1" applyAlignment="1">
      <alignment vertical="center" wrapText="1" shrinkToFit="1"/>
    </xf>
    <xf numFmtId="49" fontId="23" fillId="0" borderId="4" xfId="0" applyNumberFormat="1" applyFont="1" applyBorder="1" applyAlignment="1">
      <alignment horizontal="left" vertical="center" wrapText="1" shrinkToFit="1"/>
    </xf>
    <xf numFmtId="3" fontId="23" fillId="0" borderId="30" xfId="0" applyNumberFormat="1" applyFont="1" applyBorder="1" applyAlignment="1">
      <alignment horizontal="right" vertical="center" wrapText="1" shrinkToFit="1"/>
    </xf>
    <xf numFmtId="3" fontId="23" fillId="0" borderId="4" xfId="0" applyNumberFormat="1" applyFont="1" applyBorder="1" applyAlignment="1">
      <alignment horizontal="center" vertical="center" wrapText="1" shrinkToFit="1"/>
    </xf>
    <xf numFmtId="49" fontId="23" fillId="3" borderId="11" xfId="0" applyNumberFormat="1" applyFont="1" applyFill="1" applyBorder="1" applyAlignment="1">
      <alignment vertical="center" wrapText="1" shrinkToFit="1"/>
    </xf>
    <xf numFmtId="49" fontId="23" fillId="0" borderId="2" xfId="0" applyNumberFormat="1" applyFont="1" applyBorder="1" applyAlignment="1">
      <alignment horizontal="left" vertical="center" wrapText="1" shrinkToFit="1"/>
    </xf>
    <xf numFmtId="3" fontId="23" fillId="0" borderId="15" xfId="0" applyNumberFormat="1" applyFont="1" applyBorder="1" applyAlignment="1">
      <alignment horizontal="right" vertical="center" wrapText="1" shrinkToFit="1"/>
    </xf>
    <xf numFmtId="49" fontId="23" fillId="3" borderId="5" xfId="0" applyNumberFormat="1" applyFont="1" applyFill="1" applyBorder="1" applyAlignment="1">
      <alignment vertical="center" wrapText="1" shrinkToFit="1"/>
    </xf>
    <xf numFmtId="49" fontId="23" fillId="0" borderId="6" xfId="0" applyNumberFormat="1" applyFont="1" applyBorder="1" applyAlignment="1">
      <alignment horizontal="left" vertical="center" wrapText="1" shrinkToFit="1"/>
    </xf>
    <xf numFmtId="3" fontId="23" fillId="0" borderId="45" xfId="0" applyNumberFormat="1" applyFont="1" applyBorder="1" applyAlignment="1">
      <alignment horizontal="right" vertical="center" wrapText="1" shrinkToFit="1"/>
    </xf>
    <xf numFmtId="3" fontId="25" fillId="12" borderId="8" xfId="0" applyNumberFormat="1" applyFont="1" applyFill="1" applyBorder="1" applyAlignment="1">
      <alignment horizontal="right" vertical="center" wrapText="1" shrinkToFit="1"/>
    </xf>
    <xf numFmtId="3" fontId="25" fillId="12" borderId="7" xfId="0" applyNumberFormat="1" applyFont="1" applyFill="1" applyBorder="1" applyAlignment="1">
      <alignment horizontal="right" vertical="center" wrapText="1" shrinkToFit="1"/>
    </xf>
    <xf numFmtId="3" fontId="25" fillId="12" borderId="7" xfId="0" applyNumberFormat="1" applyFont="1" applyFill="1" applyBorder="1" applyAlignment="1">
      <alignment horizontal="center" vertical="center" wrapText="1" shrinkToFit="1"/>
    </xf>
    <xf numFmtId="49" fontId="23" fillId="3" borderId="30" xfId="0" applyNumberFormat="1" applyFont="1" applyFill="1" applyBorder="1" applyAlignment="1">
      <alignment horizontal="left" vertical="center" wrapText="1" shrinkToFit="1"/>
    </xf>
    <xf numFmtId="3" fontId="23" fillId="3" borderId="30" xfId="0" applyNumberFormat="1" applyFont="1" applyFill="1" applyBorder="1" applyAlignment="1">
      <alignment horizontal="right" vertical="center" wrapText="1" shrinkToFit="1"/>
    </xf>
    <xf numFmtId="49" fontId="23" fillId="3" borderId="29" xfId="0" applyNumberFormat="1" applyFont="1" applyFill="1" applyBorder="1" applyAlignment="1">
      <alignment horizontal="left" vertical="center" wrapText="1" shrinkToFit="1"/>
    </xf>
    <xf numFmtId="3" fontId="23" fillId="3" borderId="29" xfId="0" applyNumberFormat="1" applyFont="1" applyFill="1" applyBorder="1" applyAlignment="1">
      <alignment horizontal="right" vertical="center" wrapText="1" shrinkToFit="1"/>
    </xf>
    <xf numFmtId="3" fontId="23" fillId="0" borderId="29" xfId="0" applyNumberFormat="1" applyFont="1" applyBorder="1" applyAlignment="1">
      <alignment horizontal="right" vertical="center" wrapText="1" shrinkToFit="1"/>
    </xf>
    <xf numFmtId="49" fontId="23" fillId="0" borderId="29" xfId="0" applyNumberFormat="1" applyFont="1" applyBorder="1" applyAlignment="1">
      <alignment horizontal="left" vertical="center" wrapText="1" shrinkToFit="1"/>
    </xf>
    <xf numFmtId="49" fontId="23" fillId="0" borderId="11" xfId="0" applyNumberFormat="1" applyFont="1" applyBorder="1" applyAlignment="1">
      <alignment vertical="center" wrapText="1" shrinkToFit="1"/>
    </xf>
    <xf numFmtId="49" fontId="23" fillId="0" borderId="5" xfId="0" applyNumberFormat="1" applyFont="1" applyBorder="1" applyAlignment="1">
      <alignment vertical="center" wrapText="1" shrinkToFit="1"/>
    </xf>
    <xf numFmtId="3" fontId="23" fillId="0" borderId="44" xfId="0" applyNumberFormat="1" applyFont="1" applyBorder="1" applyAlignment="1">
      <alignment horizontal="right" vertical="center" wrapText="1" shrinkToFit="1"/>
    </xf>
    <xf numFmtId="3" fontId="23" fillId="0" borderId="20" xfId="0" applyNumberFormat="1" applyFont="1" applyBorder="1" applyAlignment="1">
      <alignment horizontal="right" vertical="center" wrapText="1" shrinkToFit="1"/>
    </xf>
    <xf numFmtId="3" fontId="25" fillId="12" borderId="8" xfId="0" applyNumberFormat="1" applyFont="1" applyFill="1" applyBorder="1" applyAlignment="1">
      <alignment horizontal="center" vertical="center" wrapText="1" shrinkToFit="1"/>
    </xf>
    <xf numFmtId="3" fontId="23" fillId="0" borderId="23" xfId="0" applyNumberFormat="1" applyFont="1" applyBorder="1" applyAlignment="1">
      <alignment horizontal="right" vertical="center" wrapText="1" shrinkToFit="1"/>
    </xf>
    <xf numFmtId="49" fontId="23" fillId="0" borderId="18" xfId="0" applyNumberFormat="1" applyFont="1" applyBorder="1" applyAlignment="1">
      <alignment horizontal="left" vertical="center" wrapText="1" shrinkToFit="1"/>
    </xf>
    <xf numFmtId="49" fontId="23" fillId="0" borderId="1" xfId="0" applyNumberFormat="1" applyFont="1" applyBorder="1" applyAlignment="1">
      <alignment horizontal="left" vertical="center" wrapText="1" shrinkToFit="1"/>
    </xf>
    <xf numFmtId="3" fontId="23" fillId="0" borderId="51" xfId="0" applyNumberFormat="1" applyFont="1" applyBorder="1" applyAlignment="1">
      <alignment horizontal="right" vertical="center" wrapText="1" shrinkToFit="1"/>
    </xf>
    <xf numFmtId="0" fontId="23" fillId="0" borderId="0" xfId="0" applyFont="1"/>
    <xf numFmtId="3" fontId="22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right"/>
    </xf>
    <xf numFmtId="0" fontId="23" fillId="0" borderId="10" xfId="0" applyFont="1" applyBorder="1" applyAlignment="1">
      <alignment horizontal="left"/>
    </xf>
    <xf numFmtId="3" fontId="23" fillId="0" borderId="4" xfId="0" applyNumberFormat="1" applyFont="1" applyBorder="1"/>
    <xf numFmtId="0" fontId="23" fillId="0" borderId="4" xfId="0" applyFont="1" applyBorder="1"/>
    <xf numFmtId="49" fontId="26" fillId="0" borderId="3" xfId="2" applyNumberFormat="1" applyFont="1" applyBorder="1" applyAlignment="1">
      <alignment horizontal="right"/>
      <protection locked="0"/>
    </xf>
    <xf numFmtId="0" fontId="23" fillId="0" borderId="2" xfId="0" applyFont="1" applyBorder="1"/>
    <xf numFmtId="49" fontId="26" fillId="0" borderId="11" xfId="1" applyNumberFormat="1" applyFont="1" applyBorder="1" applyAlignment="1">
      <alignment horizontal="right"/>
      <protection locked="0"/>
    </xf>
    <xf numFmtId="3" fontId="23" fillId="0" borderId="2" xfId="0" applyNumberFormat="1" applyFont="1" applyBorder="1"/>
    <xf numFmtId="0" fontId="23" fillId="0" borderId="6" xfId="0" applyFont="1" applyBorder="1"/>
    <xf numFmtId="49" fontId="26" fillId="0" borderId="5" xfId="1" applyNumberFormat="1" applyFont="1" applyBorder="1" applyAlignment="1">
      <alignment horizontal="right"/>
      <protection locked="0"/>
    </xf>
    <xf numFmtId="3" fontId="23" fillId="0" borderId="6" xfId="0" applyNumberFormat="1" applyFont="1" applyBorder="1"/>
    <xf numFmtId="49" fontId="25" fillId="0" borderId="14" xfId="0" applyNumberFormat="1" applyFont="1" applyBorder="1" applyAlignment="1">
      <alignment horizontal="right"/>
    </xf>
    <xf numFmtId="0" fontId="22" fillId="0" borderId="7" xfId="0" applyFont="1" applyBorder="1"/>
    <xf numFmtId="3" fontId="22" fillId="0" borderId="8" xfId="1" applyNumberFormat="1" applyFont="1" applyBorder="1" applyAlignment="1">
      <alignment horizontal="right"/>
      <protection locked="0"/>
    </xf>
    <xf numFmtId="49" fontId="25" fillId="0" borderId="14" xfId="1" applyNumberFormat="1" applyFont="1" applyBorder="1" applyAlignment="1">
      <alignment horizontal="center"/>
      <protection locked="0"/>
    </xf>
    <xf numFmtId="3" fontId="22" fillId="0" borderId="7" xfId="0" applyNumberFormat="1" applyFont="1" applyBorder="1"/>
    <xf numFmtId="0" fontId="23" fillId="0" borderId="23" xfId="0" applyFont="1" applyBorder="1"/>
    <xf numFmtId="3" fontId="23" fillId="0" borderId="47" xfId="1" applyNumberFormat="1" applyFont="1" applyBorder="1">
      <protection locked="0"/>
    </xf>
    <xf numFmtId="49" fontId="26" fillId="0" borderId="22" xfId="1" applyNumberFormat="1" applyFont="1" applyBorder="1" applyAlignment="1">
      <alignment horizontal="right"/>
      <protection locked="0"/>
    </xf>
    <xf numFmtId="3" fontId="23" fillId="0" borderId="23" xfId="0" applyNumberFormat="1" applyFont="1" applyBorder="1"/>
    <xf numFmtId="3" fontId="22" fillId="15" borderId="38" xfId="1" applyNumberFormat="1" applyFont="1" applyFill="1" applyBorder="1">
      <protection locked="0"/>
    </xf>
    <xf numFmtId="3" fontId="22" fillId="15" borderId="38" xfId="1" applyNumberFormat="1" applyFont="1" applyFill="1" applyBorder="1" applyAlignment="1">
      <alignment horizontal="center"/>
      <protection locked="0"/>
    </xf>
    <xf numFmtId="3" fontId="23" fillId="0" borderId="10" xfId="0" applyNumberFormat="1" applyFont="1" applyBorder="1" applyAlignment="1">
      <alignment horizontal="center" vertical="center" wrapText="1" shrinkToFit="1"/>
    </xf>
    <xf numFmtId="0" fontId="19" fillId="6" borderId="17" xfId="0" applyFont="1" applyFill="1" applyBorder="1" applyAlignment="1">
      <alignment horizontal="center" vertical="center"/>
    </xf>
    <xf numFmtId="49" fontId="26" fillId="0" borderId="3" xfId="0" applyNumberFormat="1" applyFont="1" applyBorder="1" applyAlignment="1">
      <alignment horizontal="right"/>
    </xf>
    <xf numFmtId="49" fontId="26" fillId="0" borderId="11" xfId="0" applyNumberFormat="1" applyFont="1" applyBorder="1" applyAlignment="1">
      <alignment horizontal="right"/>
    </xf>
    <xf numFmtId="49" fontId="26" fillId="0" borderId="5" xfId="0" applyNumberFormat="1" applyFont="1" applyBorder="1" applyAlignment="1">
      <alignment horizontal="right"/>
    </xf>
    <xf numFmtId="49" fontId="26" fillId="0" borderId="22" xfId="0" applyNumberFormat="1" applyFont="1" applyBorder="1" applyAlignment="1">
      <alignment horizontal="right"/>
    </xf>
    <xf numFmtId="3" fontId="23" fillId="0" borderId="31" xfId="0" applyNumberFormat="1" applyFont="1" applyBorder="1"/>
    <xf numFmtId="3" fontId="23" fillId="0" borderId="47" xfId="0" applyNumberFormat="1" applyFont="1" applyBorder="1"/>
    <xf numFmtId="3" fontId="22" fillId="0" borderId="38" xfId="0" applyNumberFormat="1" applyFont="1" applyBorder="1"/>
    <xf numFmtId="3" fontId="23" fillId="0" borderId="46" xfId="0" applyNumberFormat="1" applyFont="1" applyBorder="1" applyAlignment="1">
      <alignment horizontal="right"/>
    </xf>
    <xf numFmtId="3" fontId="23" fillId="0" borderId="31" xfId="0" applyNumberFormat="1" applyFont="1" applyBorder="1" applyAlignment="1">
      <alignment horizontal="right"/>
    </xf>
    <xf numFmtId="3" fontId="23" fillId="0" borderId="2" xfId="0" applyNumberFormat="1" applyFont="1" applyBorder="1" applyAlignment="1">
      <alignment horizontal="right"/>
    </xf>
    <xf numFmtId="3" fontId="23" fillId="0" borderId="23" xfId="0" applyNumberFormat="1" applyFont="1" applyBorder="1" applyAlignment="1">
      <alignment horizontal="right"/>
    </xf>
    <xf numFmtId="3" fontId="22" fillId="0" borderId="7" xfId="0" applyNumberFormat="1" applyFont="1" applyBorder="1" applyAlignment="1">
      <alignment horizontal="right"/>
    </xf>
    <xf numFmtId="3" fontId="22" fillId="15" borderId="39" xfId="0" applyNumberFormat="1" applyFont="1" applyFill="1" applyBorder="1" applyAlignment="1">
      <alignment horizontal="right"/>
    </xf>
    <xf numFmtId="3" fontId="20" fillId="3" borderId="23" xfId="0" applyNumberFormat="1" applyFont="1" applyFill="1" applyBorder="1" applyAlignment="1">
      <alignment horizontal="right" vertical="center" wrapText="1" shrinkToFit="1"/>
    </xf>
    <xf numFmtId="3" fontId="21" fillId="3" borderId="2" xfId="0" applyNumberFormat="1" applyFont="1" applyFill="1" applyBorder="1" applyAlignment="1">
      <alignment horizontal="right" vertical="center" wrapText="1" shrinkToFit="1"/>
    </xf>
    <xf numFmtId="3" fontId="19" fillId="4" borderId="38" xfId="0" applyNumberFormat="1" applyFont="1" applyFill="1" applyBorder="1" applyAlignment="1">
      <alignment horizontal="right"/>
    </xf>
    <xf numFmtId="3" fontId="25" fillId="12" borderId="38" xfId="0" applyNumberFormat="1" applyFont="1" applyFill="1" applyBorder="1" applyAlignment="1">
      <alignment horizontal="right" vertical="center" wrapText="1" shrinkToFit="1"/>
    </xf>
    <xf numFmtId="3" fontId="22" fillId="11" borderId="7" xfId="0" applyNumberFormat="1" applyFont="1" applyFill="1" applyBorder="1" applyAlignment="1">
      <alignment horizontal="right" wrapText="1" shrinkToFit="1"/>
    </xf>
    <xf numFmtId="3" fontId="9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" xfId="0" applyNumberFormat="1" applyFont="1" applyBorder="1" applyAlignment="1" applyProtection="1">
      <alignment horizontal="right" vertical="center" wrapText="1" readingOrder="1"/>
      <protection locked="0"/>
    </xf>
    <xf numFmtId="3" fontId="8" fillId="14" borderId="38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10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23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19" fillId="16" borderId="39" xfId="0" applyNumberFormat="1" applyFont="1" applyFill="1" applyBorder="1" applyAlignment="1">
      <alignment horizontal="right" vertical="center" wrapText="1" readingOrder="1"/>
    </xf>
    <xf numFmtId="3" fontId="19" fillId="16" borderId="27" xfId="0" applyNumberFormat="1" applyFont="1" applyFill="1" applyBorder="1" applyAlignment="1">
      <alignment horizontal="right" vertical="center" wrapText="1" readingOrder="1"/>
    </xf>
    <xf numFmtId="3" fontId="9" fillId="0" borderId="46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34" xfId="0" applyNumberFormat="1" applyFont="1" applyBorder="1" applyAlignment="1" applyProtection="1">
      <alignment horizontal="right" vertical="center" wrapText="1" readingOrder="1"/>
      <protection locked="0"/>
    </xf>
    <xf numFmtId="3" fontId="9" fillId="0" borderId="51" xfId="0" applyNumberFormat="1" applyFont="1" applyBorder="1" applyAlignment="1" applyProtection="1">
      <alignment horizontal="right" vertical="center" wrapText="1" readingOrder="1"/>
      <protection locked="0"/>
    </xf>
    <xf numFmtId="3" fontId="8" fillId="14" borderId="41" xfId="0" applyNumberFormat="1" applyFont="1" applyFill="1" applyBorder="1" applyAlignment="1" applyProtection="1">
      <alignment horizontal="right" vertical="center" wrapText="1" readingOrder="1"/>
      <protection locked="0"/>
    </xf>
    <xf numFmtId="3" fontId="9" fillId="0" borderId="42" xfId="0" applyNumberFormat="1" applyFont="1" applyBorder="1" applyAlignment="1" applyProtection="1">
      <alignment horizontal="right" vertical="center" wrapText="1" readingOrder="1"/>
      <protection locked="0"/>
    </xf>
    <xf numFmtId="49" fontId="23" fillId="0" borderId="42" xfId="0" applyNumberFormat="1" applyFont="1" applyBorder="1" applyAlignment="1">
      <alignment horizontal="left" vertical="center" wrapText="1" shrinkToFit="1"/>
    </xf>
    <xf numFmtId="49" fontId="23" fillId="0" borderId="31" xfId="0" applyNumberFormat="1" applyFont="1" applyBorder="1" applyAlignment="1">
      <alignment horizontal="left" vertical="center" wrapText="1" shrinkToFit="1"/>
    </xf>
    <xf numFmtId="49" fontId="23" fillId="0" borderId="34" xfId="0" applyNumberFormat="1" applyFont="1" applyBorder="1" applyAlignment="1">
      <alignment horizontal="left" vertical="center" wrapText="1" shrinkToFit="1"/>
    </xf>
    <xf numFmtId="3" fontId="23" fillId="0" borderId="10" xfId="0" applyNumberFormat="1" applyFont="1" applyBorder="1" applyAlignment="1">
      <alignment horizontal="right" vertical="center" wrapText="1" shrinkToFit="1"/>
    </xf>
    <xf numFmtId="3" fontId="23" fillId="0" borderId="4" xfId="0" applyNumberFormat="1" applyFont="1" applyBorder="1" applyAlignment="1">
      <alignment horizontal="right" vertical="center" wrapText="1" shrinkToFit="1"/>
    </xf>
    <xf numFmtId="3" fontId="22" fillId="14" borderId="27" xfId="0" applyNumberFormat="1" applyFont="1" applyFill="1" applyBorder="1"/>
    <xf numFmtId="1" fontId="22" fillId="15" borderId="41" xfId="2" applyNumberFormat="1" applyFont="1" applyFill="1" applyBorder="1" applyAlignment="1">
      <alignment horizontal="center" vertical="center" wrapText="1"/>
      <protection locked="0"/>
    </xf>
    <xf numFmtId="3" fontId="13" fillId="0" borderId="0" xfId="0" applyNumberFormat="1" applyFont="1"/>
    <xf numFmtId="0" fontId="19" fillId="2" borderId="1" xfId="0" applyFont="1" applyFill="1" applyBorder="1" applyAlignment="1">
      <alignment horizontal="center" vertical="center" wrapText="1" shrinkToFit="1"/>
    </xf>
    <xf numFmtId="49" fontId="21" fillId="3" borderId="23" xfId="0" applyNumberFormat="1" applyFont="1" applyFill="1" applyBorder="1" applyAlignment="1">
      <alignment vertical="center" wrapText="1" shrinkToFit="1"/>
    </xf>
    <xf numFmtId="3" fontId="21" fillId="3" borderId="24" xfId="0" applyNumberFormat="1" applyFont="1" applyFill="1" applyBorder="1" applyAlignment="1">
      <alignment vertical="center" wrapText="1" shrinkToFit="1"/>
    </xf>
    <xf numFmtId="0" fontId="27" fillId="0" borderId="0" xfId="0" applyFont="1"/>
    <xf numFmtId="0" fontId="19" fillId="0" borderId="32" xfId="0" applyFont="1" applyBorder="1" applyAlignment="1">
      <alignment horizontal="center"/>
    </xf>
    <xf numFmtId="3" fontId="19" fillId="0" borderId="33" xfId="0" applyNumberFormat="1" applyFont="1" applyBorder="1"/>
    <xf numFmtId="3" fontId="22" fillId="15" borderId="27" xfId="0" applyNumberFormat="1" applyFont="1" applyFill="1" applyBorder="1" applyAlignment="1">
      <alignment horizontal="right"/>
    </xf>
    <xf numFmtId="0" fontId="20" fillId="0" borderId="9" xfId="0" applyFont="1" applyBorder="1" applyAlignment="1" applyProtection="1">
      <alignment vertical="center" wrapText="1" readingOrder="1"/>
      <protection locked="0"/>
    </xf>
    <xf numFmtId="0" fontId="20" fillId="0" borderId="29" xfId="0" applyFont="1" applyBorder="1" applyAlignment="1" applyProtection="1">
      <alignment vertical="center" wrapText="1" readingOrder="1"/>
      <protection locked="0"/>
    </xf>
    <xf numFmtId="3" fontId="20" fillId="0" borderId="29" xfId="0" applyNumberFormat="1" applyFont="1" applyBorder="1" applyAlignment="1" applyProtection="1">
      <alignment horizontal="right" vertical="center" wrapText="1" readingOrder="1"/>
      <protection locked="0"/>
    </xf>
    <xf numFmtId="3" fontId="20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20" fillId="0" borderId="15" xfId="0" applyNumberFormat="1" applyFont="1" applyBorder="1" applyAlignment="1" applyProtection="1">
      <alignment vertical="center" wrapText="1" readingOrder="1"/>
      <protection locked="0"/>
    </xf>
    <xf numFmtId="3" fontId="9" fillId="0" borderId="17" xfId="0" applyNumberFormat="1" applyFont="1" applyBorder="1" applyAlignment="1" applyProtection="1">
      <alignment vertical="center" wrapText="1" readingOrder="1"/>
      <protection locked="0"/>
    </xf>
    <xf numFmtId="3" fontId="22" fillId="14" borderId="7" xfId="0" applyNumberFormat="1" applyFont="1" applyFill="1" applyBorder="1"/>
    <xf numFmtId="0" fontId="8" fillId="14" borderId="37" xfId="0" applyFont="1" applyFill="1" applyBorder="1" applyAlignment="1" applyProtection="1">
      <alignment horizontal="center" vertical="center" wrapText="1" readingOrder="1"/>
      <protection locked="0"/>
    </xf>
    <xf numFmtId="3" fontId="8" fillId="16" borderId="39" xfId="0" applyNumberFormat="1" applyFont="1" applyFill="1" applyBorder="1" applyAlignment="1" applyProtection="1">
      <alignment vertical="center" wrapText="1" readingOrder="1"/>
      <protection locked="0"/>
    </xf>
    <xf numFmtId="3" fontId="9" fillId="0" borderId="29" xfId="0" applyNumberFormat="1" applyFont="1" applyBorder="1" applyAlignment="1" applyProtection="1">
      <alignment vertical="center" wrapText="1" readingOrder="1"/>
      <protection locked="0"/>
    </xf>
    <xf numFmtId="3" fontId="11" fillId="14" borderId="57" xfId="0" applyNumberFormat="1" applyFont="1" applyFill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vertical="center" wrapText="1" readingOrder="1"/>
      <protection locked="0"/>
    </xf>
    <xf numFmtId="3" fontId="8" fillId="14" borderId="49" xfId="0" applyNumberFormat="1" applyFont="1" applyFill="1" applyBorder="1" applyAlignment="1" applyProtection="1">
      <alignment horizontal="right" vertical="center" wrapText="1" readingOrder="1"/>
      <protection locked="0"/>
    </xf>
    <xf numFmtId="3" fontId="20" fillId="0" borderId="29" xfId="0" applyNumberFormat="1" applyFont="1" applyBorder="1" applyAlignment="1" applyProtection="1">
      <alignment vertical="center" wrapText="1" readingOrder="1"/>
      <protection locked="0"/>
    </xf>
    <xf numFmtId="3" fontId="20" fillId="0" borderId="2" xfId="0" applyNumberFormat="1" applyFont="1" applyBorder="1" applyAlignment="1" applyProtection="1">
      <alignment vertical="center" wrapText="1" readingOrder="1"/>
      <protection locked="0"/>
    </xf>
    <xf numFmtId="3" fontId="9" fillId="0" borderId="1" xfId="0" applyNumberFormat="1" applyFont="1" applyBorder="1" applyAlignment="1" applyProtection="1">
      <alignment vertical="center" wrapText="1" readingOrder="1"/>
      <protection locked="0"/>
    </xf>
    <xf numFmtId="3" fontId="19" fillId="16" borderId="7" xfId="0" applyNumberFormat="1" applyFont="1" applyFill="1" applyBorder="1" applyAlignment="1">
      <alignment horizontal="right" vertical="center" wrapText="1" readingOrder="1"/>
    </xf>
    <xf numFmtId="3" fontId="8" fillId="14" borderId="39" xfId="0" applyNumberFormat="1" applyFont="1" applyFill="1" applyBorder="1" applyAlignment="1" applyProtection="1">
      <alignment horizontal="center" vertical="center" wrapText="1" readingOrder="1"/>
      <protection locked="0"/>
    </xf>
    <xf numFmtId="3" fontId="11" fillId="14" borderId="7" xfId="0" applyNumberFormat="1" applyFont="1" applyFill="1" applyBorder="1" applyAlignment="1" applyProtection="1">
      <alignment vertical="center" wrapText="1" readingOrder="1"/>
      <protection locked="0"/>
    </xf>
    <xf numFmtId="3" fontId="9" fillId="0" borderId="45" xfId="0" applyNumberFormat="1" applyFont="1" applyBorder="1" applyAlignment="1" applyProtection="1">
      <alignment vertical="center" wrapText="1" readingOrder="1"/>
      <protection locked="0"/>
    </xf>
    <xf numFmtId="3" fontId="19" fillId="16" borderId="14" xfId="0" applyNumberFormat="1" applyFont="1" applyFill="1" applyBorder="1" applyAlignment="1">
      <alignment horizontal="right" vertical="center" wrapText="1" readingOrder="1"/>
    </xf>
    <xf numFmtId="49" fontId="9" fillId="0" borderId="6" xfId="0" applyNumberFormat="1" applyFont="1" applyBorder="1" applyAlignment="1" applyProtection="1">
      <alignment vertical="center" wrapText="1" readingOrder="1"/>
      <protection locked="0"/>
    </xf>
    <xf numFmtId="3" fontId="9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23" fillId="0" borderId="2" xfId="0" applyNumberFormat="1" applyFont="1" applyBorder="1" applyAlignment="1">
      <alignment horizontal="right" vertical="center" wrapText="1" shrinkToFit="1"/>
    </xf>
    <xf numFmtId="0" fontId="22" fillId="10" borderId="37" xfId="0" applyFont="1" applyFill="1" applyBorder="1" applyAlignment="1">
      <alignment horizontal="center" vertical="center" wrapText="1" shrinkToFit="1"/>
    </xf>
    <xf numFmtId="49" fontId="24" fillId="0" borderId="2" xfId="0" applyNumberFormat="1" applyFont="1" applyBorder="1" applyAlignment="1" applyProtection="1">
      <alignment vertical="center" wrapText="1" readingOrder="1"/>
      <protection locked="0"/>
    </xf>
    <xf numFmtId="3" fontId="24" fillId="0" borderId="2" xfId="0" applyNumberFormat="1" applyFont="1" applyBorder="1" applyAlignment="1" applyProtection="1">
      <alignment horizontal="right" vertical="center" wrapText="1" readingOrder="1"/>
      <protection locked="0"/>
    </xf>
    <xf numFmtId="49" fontId="24" fillId="0" borderId="6" xfId="0" applyNumberFormat="1" applyFont="1" applyBorder="1" applyAlignment="1" applyProtection="1">
      <alignment vertical="center" wrapText="1" readingOrder="1"/>
      <protection locked="0"/>
    </xf>
    <xf numFmtId="3" fontId="24" fillId="0" borderId="6" xfId="0" applyNumberFormat="1" applyFont="1" applyBorder="1" applyAlignment="1" applyProtection="1">
      <alignment horizontal="right" vertical="center" wrapText="1" readingOrder="1"/>
      <protection locked="0"/>
    </xf>
    <xf numFmtId="3" fontId="24" fillId="0" borderId="2" xfId="0" applyNumberFormat="1" applyFont="1" applyBorder="1" applyAlignment="1" applyProtection="1">
      <alignment horizontal="center" vertical="center" wrapText="1" readingOrder="1"/>
      <protection locked="0"/>
    </xf>
    <xf numFmtId="3" fontId="24" fillId="0" borderId="6" xfId="0" applyNumberFormat="1" applyFont="1" applyBorder="1" applyAlignment="1" applyProtection="1">
      <alignment horizontal="center" vertical="center" wrapText="1" readingOrder="1"/>
      <protection locked="0"/>
    </xf>
    <xf numFmtId="3" fontId="23" fillId="0" borderId="45" xfId="0" applyNumberFormat="1" applyFont="1" applyBorder="1" applyAlignment="1">
      <alignment horizontal="center" vertical="center" wrapText="1" shrinkToFit="1"/>
    </xf>
    <xf numFmtId="3" fontId="23" fillId="3" borderId="30" xfId="0" applyNumberFormat="1" applyFont="1" applyFill="1" applyBorder="1" applyAlignment="1">
      <alignment horizontal="center" vertical="center" wrapText="1" shrinkToFit="1"/>
    </xf>
    <xf numFmtId="3" fontId="22" fillId="11" borderId="7" xfId="0" applyNumberFormat="1" applyFont="1" applyFill="1" applyBorder="1" applyAlignment="1">
      <alignment horizontal="center" vertical="center" wrapText="1" shrinkToFit="1"/>
    </xf>
    <xf numFmtId="3" fontId="23" fillId="0" borderId="30" xfId="0" applyNumberFormat="1" applyFont="1" applyBorder="1" applyAlignment="1">
      <alignment horizontal="center" vertical="center" wrapText="1" shrinkToFit="1"/>
    </xf>
    <xf numFmtId="0" fontId="19" fillId="2" borderId="37" xfId="0" applyFont="1" applyFill="1" applyBorder="1" applyAlignment="1">
      <alignment horizontal="center" vertical="center" wrapText="1" shrinkToFit="1"/>
    </xf>
    <xf numFmtId="3" fontId="20" fillId="3" borderId="30" xfId="0" applyNumberFormat="1" applyFont="1" applyFill="1" applyBorder="1" applyAlignment="1">
      <alignment vertical="center" wrapText="1" shrinkToFit="1"/>
    </xf>
    <xf numFmtId="3" fontId="20" fillId="3" borderId="4" xfId="0" applyNumberFormat="1" applyFont="1" applyFill="1" applyBorder="1" applyAlignment="1">
      <alignment vertical="center" wrapText="1" shrinkToFit="1"/>
    </xf>
    <xf numFmtId="3" fontId="21" fillId="3" borderId="2" xfId="0" applyNumberFormat="1" applyFont="1" applyFill="1" applyBorder="1" applyAlignment="1">
      <alignment vertical="center" wrapText="1" shrinkToFit="1"/>
    </xf>
    <xf numFmtId="3" fontId="21" fillId="3" borderId="49" xfId="0" applyNumberFormat="1" applyFont="1" applyFill="1" applyBorder="1" applyAlignment="1">
      <alignment vertical="center" wrapText="1" shrinkToFit="1"/>
    </xf>
    <xf numFmtId="3" fontId="20" fillId="3" borderId="30" xfId="0" applyNumberFormat="1" applyFont="1" applyFill="1" applyBorder="1" applyAlignment="1">
      <alignment horizontal="right" vertical="center" wrapText="1" shrinkToFit="1"/>
    </xf>
    <xf numFmtId="3" fontId="20" fillId="3" borderId="49" xfId="0" applyNumberFormat="1" applyFont="1" applyFill="1" applyBorder="1" applyAlignment="1">
      <alignment horizontal="right" vertical="center" wrapText="1" shrinkToFit="1"/>
    </xf>
    <xf numFmtId="3" fontId="19" fillId="4" borderId="28" xfId="0" applyNumberFormat="1" applyFont="1" applyFill="1" applyBorder="1"/>
    <xf numFmtId="3" fontId="19" fillId="4" borderId="7" xfId="0" applyNumberFormat="1" applyFont="1" applyFill="1" applyBorder="1"/>
    <xf numFmtId="3" fontId="19" fillId="4" borderId="39" xfId="0" applyNumberFormat="1" applyFont="1" applyFill="1" applyBorder="1"/>
    <xf numFmtId="3" fontId="19" fillId="4" borderId="39" xfId="0" applyNumberFormat="1" applyFont="1" applyFill="1" applyBorder="1" applyAlignment="1">
      <alignment horizontal="center"/>
    </xf>
    <xf numFmtId="3" fontId="20" fillId="0" borderId="4" xfId="0" applyNumberFormat="1" applyFont="1" applyBorder="1" applyAlignment="1">
      <alignment horizontal="center" vertical="center" wrapText="1" shrinkToFit="1"/>
    </xf>
    <xf numFmtId="3" fontId="21" fillId="3" borderId="2" xfId="0" applyNumberFormat="1" applyFont="1" applyFill="1" applyBorder="1" applyAlignment="1">
      <alignment horizontal="center" vertical="center" wrapText="1" shrinkToFit="1"/>
    </xf>
    <xf numFmtId="3" fontId="23" fillId="0" borderId="58" xfId="1" applyNumberFormat="1" applyFont="1" applyBorder="1" applyAlignment="1">
      <alignment horizontal="right"/>
      <protection locked="0"/>
    </xf>
    <xf numFmtId="3" fontId="23" fillId="0" borderId="59" xfId="1" applyNumberFormat="1" applyFont="1" applyBorder="1" applyAlignment="1">
      <alignment horizontal="right"/>
      <protection locked="0"/>
    </xf>
    <xf numFmtId="3" fontId="23" fillId="0" borderId="60" xfId="1" applyNumberFormat="1" applyFont="1" applyBorder="1" applyAlignment="1">
      <alignment horizontal="right"/>
      <protection locked="0"/>
    </xf>
    <xf numFmtId="3" fontId="23" fillId="0" borderId="4" xfId="2" applyNumberFormat="1" applyFont="1" applyFill="1" applyBorder="1" applyAlignment="1">
      <alignment horizontal="center" vertical="center"/>
      <protection locked="0"/>
    </xf>
    <xf numFmtId="3" fontId="23" fillId="0" borderId="49" xfId="1" applyNumberFormat="1" applyFont="1" applyBorder="1" applyAlignment="1">
      <alignment horizontal="right"/>
      <protection locked="0"/>
    </xf>
    <xf numFmtId="3" fontId="23" fillId="0" borderId="33" xfId="1" applyNumberFormat="1" applyFont="1" applyBorder="1" applyAlignment="1">
      <alignment horizontal="right"/>
      <protection locked="0"/>
    </xf>
    <xf numFmtId="3" fontId="23" fillId="0" borderId="7" xfId="1" applyNumberFormat="1" applyFont="1" applyBorder="1" applyAlignment="1">
      <alignment horizontal="center"/>
      <protection locked="0"/>
    </xf>
    <xf numFmtId="1" fontId="22" fillId="14" borderId="61" xfId="2" applyNumberFormat="1" applyFont="1" applyFill="1" applyBorder="1" applyAlignment="1">
      <alignment horizontal="center" vertical="center" wrapText="1"/>
      <protection locked="0"/>
    </xf>
    <xf numFmtId="1" fontId="22" fillId="14" borderId="37" xfId="2" applyNumberFormat="1" applyFont="1" applyFill="1" applyBorder="1" applyAlignment="1">
      <alignment horizontal="center" vertical="center" wrapText="1"/>
      <protection locked="0"/>
    </xf>
    <xf numFmtId="1" fontId="22" fillId="14" borderId="1" xfId="2" applyNumberFormat="1" applyFont="1" applyFill="1" applyBorder="1" applyAlignment="1">
      <alignment horizontal="center" vertical="center" wrapText="1"/>
      <protection locked="0"/>
    </xf>
    <xf numFmtId="3" fontId="22" fillId="0" borderId="28" xfId="1" applyNumberFormat="1" applyFont="1" applyBorder="1" applyAlignment="1">
      <alignment horizontal="right"/>
      <protection locked="0"/>
    </xf>
    <xf numFmtId="3" fontId="22" fillId="0" borderId="7" xfId="1" applyNumberFormat="1" applyFont="1" applyBorder="1" applyAlignment="1">
      <alignment horizontal="center"/>
      <protection locked="0"/>
    </xf>
    <xf numFmtId="3" fontId="22" fillId="14" borderId="28" xfId="1" applyNumberFormat="1" applyFont="1" applyFill="1" applyBorder="1" applyAlignment="1">
      <alignment horizontal="right"/>
      <protection locked="0"/>
    </xf>
    <xf numFmtId="3" fontId="22" fillId="14" borderId="7" xfId="1" applyNumberFormat="1" applyFont="1" applyFill="1" applyBorder="1" applyAlignment="1">
      <alignment horizontal="center"/>
      <protection locked="0"/>
    </xf>
    <xf numFmtId="3" fontId="9" fillId="0" borderId="31" xfId="0" applyNumberFormat="1" applyFont="1" applyBorder="1" applyAlignment="1" applyProtection="1">
      <alignment horizontal="right" vertical="center" wrapText="1" readingOrder="1"/>
      <protection locked="0"/>
    </xf>
    <xf numFmtId="3" fontId="23" fillId="0" borderId="12" xfId="0" applyNumberFormat="1" applyFont="1" applyBorder="1" applyAlignment="1">
      <alignment horizontal="center" vertical="center" wrapText="1" shrinkToFit="1"/>
    </xf>
    <xf numFmtId="3" fontId="23" fillId="0" borderId="2" xfId="0" applyNumberFormat="1" applyFont="1" applyBorder="1" applyAlignment="1">
      <alignment horizontal="center" vertical="center" wrapText="1" shrinkToFit="1"/>
    </xf>
    <xf numFmtId="49" fontId="23" fillId="0" borderId="22" xfId="0" applyNumberFormat="1" applyFont="1" applyBorder="1" applyAlignment="1">
      <alignment horizontal="left" vertical="center" wrapText="1" shrinkToFit="1"/>
    </xf>
    <xf numFmtId="49" fontId="23" fillId="0" borderId="23" xfId="0" applyNumberFormat="1" applyFont="1" applyBorder="1" applyAlignment="1">
      <alignment horizontal="left" vertical="center" wrapText="1" shrinkToFit="1"/>
    </xf>
    <xf numFmtId="3" fontId="23" fillId="0" borderId="47" xfId="0" applyNumberFormat="1" applyFont="1" applyBorder="1" applyAlignment="1">
      <alignment horizontal="right" vertical="center" wrapText="1" shrinkToFit="1"/>
    </xf>
    <xf numFmtId="49" fontId="23" fillId="0" borderId="9" xfId="0" applyNumberFormat="1" applyFont="1" applyBorder="1" applyAlignment="1">
      <alignment horizontal="left" vertical="center" wrapText="1" shrinkToFit="1"/>
    </xf>
    <xf numFmtId="49" fontId="23" fillId="0" borderId="10" xfId="0" applyNumberFormat="1" applyFont="1" applyBorder="1" applyAlignment="1">
      <alignment horizontal="left" vertical="center" wrapText="1" shrinkToFit="1"/>
    </xf>
    <xf numFmtId="3" fontId="23" fillId="0" borderId="46" xfId="0" applyNumberFormat="1" applyFont="1" applyBorder="1" applyAlignment="1">
      <alignment horizontal="right" vertical="center" wrapText="1" shrinkToFit="1"/>
    </xf>
    <xf numFmtId="3" fontId="23" fillId="0" borderId="47" xfId="0" applyNumberFormat="1" applyFont="1" applyBorder="1" applyAlignment="1">
      <alignment horizontal="center" vertical="center" wrapText="1" shrinkToFit="1"/>
    </xf>
    <xf numFmtId="3" fontId="23" fillId="0" borderId="51" xfId="0" applyNumberFormat="1" applyFont="1" applyBorder="1" applyAlignment="1">
      <alignment horizontal="center" vertical="center" wrapText="1" shrinkToFit="1"/>
    </xf>
    <xf numFmtId="3" fontId="23" fillId="0" borderId="1" xfId="0" applyNumberFormat="1" applyFont="1" applyBorder="1" applyAlignment="1">
      <alignment horizontal="right" vertical="center" wrapText="1" shrinkToFit="1"/>
    </xf>
    <xf numFmtId="3" fontId="23" fillId="0" borderId="46" xfId="0" applyNumberFormat="1" applyFont="1" applyBorder="1" applyAlignment="1">
      <alignment horizontal="center"/>
    </xf>
    <xf numFmtId="3" fontId="23" fillId="0" borderId="12" xfId="2" applyNumberFormat="1" applyFont="1" applyFill="1" applyBorder="1" applyAlignment="1">
      <alignment horizontal="center"/>
      <protection locked="0"/>
    </xf>
    <xf numFmtId="3" fontId="23" fillId="0" borderId="2" xfId="2" applyNumberFormat="1" applyFont="1" applyFill="1" applyBorder="1" applyAlignment="1">
      <alignment horizontal="center"/>
      <protection locked="0"/>
    </xf>
    <xf numFmtId="3" fontId="23" fillId="0" borderId="4" xfId="2" applyNumberFormat="1" applyFont="1" applyFill="1" applyBorder="1" applyAlignment="1">
      <alignment horizontal="center"/>
      <protection locked="0"/>
    </xf>
    <xf numFmtId="49" fontId="23" fillId="0" borderId="40" xfId="2" applyNumberFormat="1" applyFont="1" applyFill="1" applyBorder="1" applyAlignment="1">
      <alignment horizontal="right"/>
      <protection locked="0"/>
    </xf>
    <xf numFmtId="3" fontId="23" fillId="0" borderId="36" xfId="2" applyNumberFormat="1" applyFont="1" applyFill="1" applyBorder="1" applyAlignment="1">
      <alignment horizontal="right"/>
      <protection locked="0"/>
    </xf>
    <xf numFmtId="3" fontId="23" fillId="0" borderId="31" xfId="0" applyNumberFormat="1" applyFont="1" applyBorder="1" applyAlignment="1">
      <alignment horizontal="center"/>
    </xf>
    <xf numFmtId="3" fontId="23" fillId="0" borderId="47" xfId="0" applyNumberFormat="1" applyFont="1" applyBorder="1" applyAlignment="1">
      <alignment horizontal="right"/>
    </xf>
    <xf numFmtId="3" fontId="23" fillId="0" borderId="62" xfId="0" applyNumberFormat="1" applyFont="1" applyBorder="1" applyAlignment="1">
      <alignment horizontal="right"/>
    </xf>
    <xf numFmtId="3" fontId="23" fillId="0" borderId="31" xfId="2" applyNumberFormat="1" applyFont="1" applyFill="1" applyBorder="1" applyAlignment="1">
      <alignment horizontal="center"/>
      <protection locked="0"/>
    </xf>
    <xf numFmtId="3" fontId="22" fillId="0" borderId="38" xfId="0" applyNumberFormat="1" applyFont="1" applyBorder="1" applyAlignment="1">
      <alignment horizontal="right"/>
    </xf>
    <xf numFmtId="3" fontId="23" fillId="0" borderId="38" xfId="2" applyNumberFormat="1" applyFont="1" applyFill="1" applyBorder="1" applyAlignment="1">
      <alignment horizontal="center"/>
      <protection locked="0"/>
    </xf>
    <xf numFmtId="3" fontId="22" fillId="15" borderId="7" xfId="0" applyNumberFormat="1" applyFont="1" applyFill="1" applyBorder="1" applyAlignment="1">
      <alignment horizontal="right"/>
    </xf>
    <xf numFmtId="49" fontId="23" fillId="3" borderId="9" xfId="0" applyNumberFormat="1" applyFont="1" applyFill="1" applyBorder="1" applyAlignment="1">
      <alignment vertical="center" wrapText="1" shrinkToFit="1"/>
    </xf>
    <xf numFmtId="49" fontId="23" fillId="0" borderId="46" xfId="0" applyNumberFormat="1" applyFont="1" applyBorder="1" applyAlignment="1">
      <alignment horizontal="left" vertical="center" wrapText="1" shrinkToFit="1"/>
    </xf>
    <xf numFmtId="3" fontId="23" fillId="0" borderId="13" xfId="0" applyNumberFormat="1" applyFont="1" applyBorder="1" applyAlignment="1">
      <alignment horizontal="right" vertical="center" wrapText="1" shrinkToFit="1"/>
    </xf>
    <xf numFmtId="3" fontId="23" fillId="0" borderId="16" xfId="0" applyNumberFormat="1" applyFont="1" applyBorder="1" applyAlignment="1">
      <alignment horizontal="right" vertical="center" wrapText="1" shrinkToFit="1"/>
    </xf>
    <xf numFmtId="3" fontId="24" fillId="0" borderId="15" xfId="0" applyNumberFormat="1" applyFont="1" applyBorder="1" applyAlignment="1" applyProtection="1">
      <alignment horizontal="right" vertical="center" wrapText="1" readingOrder="1"/>
      <protection locked="0"/>
    </xf>
    <xf numFmtId="3" fontId="24" fillId="0" borderId="20" xfId="0" applyNumberFormat="1" applyFont="1" applyBorder="1" applyAlignment="1" applyProtection="1">
      <alignment horizontal="right" vertical="center" wrapText="1" readingOrder="1"/>
      <protection locked="0"/>
    </xf>
    <xf numFmtId="3" fontId="23" fillId="0" borderId="58" xfId="0" applyNumberFormat="1" applyFont="1" applyBorder="1" applyAlignment="1">
      <alignment horizontal="right" vertical="center" wrapText="1" shrinkToFit="1"/>
    </xf>
    <xf numFmtId="3" fontId="23" fillId="0" borderId="33" xfId="0" applyNumberFormat="1" applyFont="1" applyBorder="1" applyAlignment="1">
      <alignment horizontal="right" vertical="center" wrapText="1" shrinkToFit="1"/>
    </xf>
    <xf numFmtId="3" fontId="23" fillId="3" borderId="58" xfId="0" applyNumberFormat="1" applyFont="1" applyFill="1" applyBorder="1" applyAlignment="1">
      <alignment horizontal="right" vertical="center" wrapText="1" shrinkToFit="1"/>
    </xf>
    <xf numFmtId="3" fontId="23" fillId="3" borderId="59" xfId="0" applyNumberFormat="1" applyFont="1" applyFill="1" applyBorder="1" applyAlignment="1">
      <alignment horizontal="right" vertical="center" wrapText="1" shrinkToFit="1"/>
    </xf>
    <xf numFmtId="3" fontId="23" fillId="0" borderId="59" xfId="0" applyNumberFormat="1" applyFont="1" applyBorder="1" applyAlignment="1">
      <alignment horizontal="right" vertical="center" wrapText="1" shrinkToFit="1"/>
    </xf>
    <xf numFmtId="3" fontId="23" fillId="0" borderId="17" xfId="0" applyNumberFormat="1" applyFont="1" applyBorder="1" applyAlignment="1">
      <alignment horizontal="right" vertical="center" wrapText="1" shrinkToFit="1"/>
    </xf>
    <xf numFmtId="3" fontId="23" fillId="0" borderId="24" xfId="0" applyNumberFormat="1" applyFont="1" applyBorder="1" applyAlignment="1">
      <alignment horizontal="right" vertical="center" wrapText="1" shrinkToFit="1"/>
    </xf>
    <xf numFmtId="3" fontId="23" fillId="0" borderId="19" xfId="0" applyNumberFormat="1" applyFont="1" applyBorder="1" applyAlignment="1">
      <alignment horizontal="right" vertical="center" wrapText="1" shrinkToFit="1"/>
    </xf>
    <xf numFmtId="3" fontId="22" fillId="11" borderId="8" xfId="0" applyNumberFormat="1" applyFont="1" applyFill="1" applyBorder="1" applyAlignment="1">
      <alignment horizontal="right" wrapText="1" shrinkToFit="1"/>
    </xf>
    <xf numFmtId="49" fontId="20" fillId="0" borderId="9" xfId="0" applyNumberFormat="1" applyFont="1" applyBorder="1" applyAlignment="1">
      <alignment horizontal="left" vertical="center" wrapText="1" shrinkToFit="1"/>
    </xf>
    <xf numFmtId="0" fontId="20" fillId="0" borderId="10" xfId="0" applyFont="1" applyBorder="1" applyAlignment="1">
      <alignment horizontal="left" vertical="center" wrapText="1" shrinkToFit="1"/>
    </xf>
    <xf numFmtId="3" fontId="20" fillId="0" borderId="10" xfId="0" applyNumberFormat="1" applyFont="1" applyBorder="1" applyAlignment="1">
      <alignment horizontal="right" vertical="center" wrapText="1" shrinkToFit="1"/>
    </xf>
    <xf numFmtId="3" fontId="20" fillId="0" borderId="10" xfId="0" applyNumberFormat="1" applyFont="1" applyBorder="1" applyAlignment="1">
      <alignment horizontal="center" vertical="center" wrapText="1" shrinkToFit="1"/>
    </xf>
    <xf numFmtId="3" fontId="20" fillId="0" borderId="17" xfId="0" applyNumberFormat="1" applyFont="1" applyBorder="1" applyAlignment="1">
      <alignment horizontal="right" vertical="center" wrapText="1" shrinkToFit="1"/>
    </xf>
    <xf numFmtId="3" fontId="21" fillId="3" borderId="15" xfId="0" applyNumberFormat="1" applyFont="1" applyFill="1" applyBorder="1" applyAlignment="1">
      <alignment horizontal="right" vertical="center" wrapText="1" shrinkToFit="1"/>
    </xf>
    <xf numFmtId="49" fontId="21" fillId="3" borderId="1" xfId="0" applyNumberFormat="1" applyFont="1" applyFill="1" applyBorder="1" applyAlignment="1">
      <alignment vertical="center" wrapText="1" shrinkToFit="1"/>
    </xf>
    <xf numFmtId="3" fontId="21" fillId="3" borderId="1" xfId="0" applyNumberFormat="1" applyFont="1" applyFill="1" applyBorder="1" applyAlignment="1">
      <alignment horizontal="right" vertical="center" wrapText="1" shrinkToFit="1"/>
    </xf>
    <xf numFmtId="3" fontId="21" fillId="3" borderId="1" xfId="0" applyNumberFormat="1" applyFont="1" applyFill="1" applyBorder="1" applyAlignment="1">
      <alignment horizontal="center" vertical="center" wrapText="1" shrinkToFit="1"/>
    </xf>
    <xf numFmtId="3" fontId="21" fillId="3" borderId="19" xfId="0" applyNumberFormat="1" applyFont="1" applyFill="1" applyBorder="1" applyAlignment="1">
      <alignment horizontal="right" vertical="center" wrapText="1" shrinkToFit="1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3" fillId="15" borderId="18" xfId="0" applyFont="1" applyFill="1" applyBorder="1" applyAlignment="1">
      <alignment horizontal="center"/>
    </xf>
    <xf numFmtId="0" fontId="23" fillId="15" borderId="1" xfId="0" applyFont="1" applyFill="1" applyBorder="1" applyAlignment="1">
      <alignment horizontal="center"/>
    </xf>
    <xf numFmtId="1" fontId="23" fillId="14" borderId="43" xfId="2" applyNumberFormat="1" applyFont="1" applyFill="1" applyBorder="1" applyAlignment="1">
      <alignment horizontal="center" vertical="center" wrapText="1"/>
      <protection locked="0"/>
    </xf>
    <xf numFmtId="0" fontId="23" fillId="14" borderId="37" xfId="0" applyFont="1" applyFill="1" applyBorder="1" applyAlignment="1">
      <alignment horizontal="center" vertical="center" wrapText="1"/>
    </xf>
    <xf numFmtId="49" fontId="22" fillId="15" borderId="26" xfId="0" applyNumberFormat="1" applyFont="1" applyFill="1" applyBorder="1"/>
    <xf numFmtId="49" fontId="23" fillId="15" borderId="39" xfId="0" applyNumberFormat="1" applyFont="1" applyFill="1" applyBorder="1"/>
    <xf numFmtId="3" fontId="22" fillId="14" borderId="26" xfId="0" applyNumberFormat="1" applyFont="1" applyFill="1" applyBorder="1"/>
    <xf numFmtId="0" fontId="23" fillId="14" borderId="39" xfId="0" applyFont="1" applyFill="1" applyBorder="1"/>
    <xf numFmtId="0" fontId="22" fillId="0" borderId="0" xfId="0" applyFont="1" applyAlignment="1">
      <alignment horizontal="center"/>
    </xf>
    <xf numFmtId="0" fontId="22" fillId="15" borderId="40" xfId="0" applyFont="1" applyFill="1" applyBorder="1" applyAlignment="1">
      <alignment horizontal="center" vertical="center"/>
    </xf>
    <xf numFmtId="0" fontId="23" fillId="15" borderId="35" xfId="0" applyFont="1" applyFill="1" applyBorder="1"/>
    <xf numFmtId="0" fontId="22" fillId="14" borderId="40" xfId="0" applyFont="1" applyFill="1" applyBorder="1" applyAlignment="1">
      <alignment horizontal="center" vertical="center"/>
    </xf>
    <xf numFmtId="0" fontId="23" fillId="14" borderId="35" xfId="0" applyFont="1" applyFill="1" applyBorder="1" applyAlignment="1">
      <alignment horizontal="center" vertical="center"/>
    </xf>
    <xf numFmtId="0" fontId="23" fillId="14" borderId="36" xfId="0" applyFont="1" applyFill="1" applyBorder="1" applyAlignment="1">
      <alignment horizontal="center" vertical="center"/>
    </xf>
    <xf numFmtId="49" fontId="20" fillId="3" borderId="5" xfId="0" applyNumberFormat="1" applyFont="1" applyFill="1" applyBorder="1" applyAlignment="1">
      <alignment horizontal="left" vertical="center" wrapText="1" shrinkToFit="1"/>
    </xf>
    <xf numFmtId="0" fontId="20" fillId="0" borderId="22" xfId="0" applyFont="1" applyBorder="1" applyAlignment="1">
      <alignment horizontal="left" vertical="center" wrapText="1" shrinkToFit="1"/>
    </xf>
    <xf numFmtId="0" fontId="20" fillId="0" borderId="48" xfId="0" applyFont="1" applyBorder="1" applyAlignment="1">
      <alignment horizontal="left" vertical="center" wrapText="1" shrinkToFit="1"/>
    </xf>
    <xf numFmtId="0" fontId="19" fillId="4" borderId="14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17" borderId="54" xfId="0" applyFont="1" applyFill="1" applyBorder="1" applyAlignment="1">
      <alignment horizontal="center"/>
    </xf>
    <xf numFmtId="0" fontId="22" fillId="17" borderId="55" xfId="0" applyFont="1" applyFill="1" applyBorder="1" applyAlignment="1">
      <alignment horizontal="center"/>
    </xf>
    <xf numFmtId="0" fontId="22" fillId="17" borderId="56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 vertical="center" wrapText="1" shrinkToFit="1"/>
    </xf>
    <xf numFmtId="0" fontId="19" fillId="2" borderId="18" xfId="0" applyFont="1" applyFill="1" applyBorder="1" applyAlignment="1">
      <alignment horizontal="center" vertical="center" wrapText="1" shrinkToFit="1"/>
    </xf>
    <xf numFmtId="0" fontId="19" fillId="2" borderId="10" xfId="0" applyFont="1" applyFill="1" applyBorder="1" applyAlignment="1">
      <alignment horizontal="center" vertical="center" wrapText="1" shrinkToFit="1"/>
    </xf>
    <xf numFmtId="0" fontId="19" fillId="2" borderId="1" xfId="0" applyFont="1" applyFill="1" applyBorder="1" applyAlignment="1">
      <alignment horizontal="center" vertical="center" wrapText="1" shrinkToFit="1"/>
    </xf>
    <xf numFmtId="0" fontId="19" fillId="2" borderId="46" xfId="0" applyFont="1" applyFill="1" applyBorder="1" applyAlignment="1">
      <alignment horizontal="center" vertical="center" wrapText="1" shrinkToFit="1"/>
    </xf>
    <xf numFmtId="0" fontId="19" fillId="2" borderId="35" xfId="0" applyFont="1" applyFill="1" applyBorder="1" applyAlignment="1">
      <alignment horizontal="center" vertical="center" wrapText="1" shrinkToFit="1"/>
    </xf>
    <xf numFmtId="0" fontId="0" fillId="0" borderId="3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19" fillId="5" borderId="17" xfId="0" applyFont="1" applyFill="1" applyBorder="1" applyAlignment="1">
      <alignment horizontal="center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2" xfId="0" applyFont="1" applyFill="1" applyBorder="1" applyAlignment="1">
      <alignment horizontal="center" vertical="center" wrapText="1" shrinkToFit="1"/>
    </xf>
    <xf numFmtId="49" fontId="19" fillId="2" borderId="34" xfId="0" applyNumberFormat="1" applyFont="1" applyFill="1" applyBorder="1" applyAlignment="1">
      <alignment horizontal="center" vertical="center" wrapText="1" shrinkToFit="1"/>
    </xf>
    <xf numFmtId="49" fontId="19" fillId="2" borderId="53" xfId="0" applyNumberFormat="1" applyFont="1" applyFill="1" applyBorder="1" applyAlignment="1">
      <alignment horizontal="center" vertical="center" wrapText="1" shrinkToFit="1"/>
    </xf>
    <xf numFmtId="49" fontId="0" fillId="0" borderId="53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0" fontId="22" fillId="17" borderId="26" xfId="0" applyFont="1" applyFill="1" applyBorder="1" applyAlignment="1">
      <alignment horizontal="center"/>
    </xf>
    <xf numFmtId="0" fontId="22" fillId="17" borderId="27" xfId="0" applyFont="1" applyFill="1" applyBorder="1" applyAlignment="1">
      <alignment horizontal="center"/>
    </xf>
    <xf numFmtId="0" fontId="22" fillId="17" borderId="28" xfId="0" applyFont="1" applyFill="1" applyBorder="1" applyAlignment="1">
      <alignment horizontal="center"/>
    </xf>
    <xf numFmtId="49" fontId="25" fillId="12" borderId="14" xfId="0" applyNumberFormat="1" applyFont="1" applyFill="1" applyBorder="1" applyAlignment="1">
      <alignment horizontal="center" vertical="center" wrapText="1" shrinkToFit="1"/>
    </xf>
    <xf numFmtId="49" fontId="25" fillId="12" borderId="7" xfId="0" applyNumberFormat="1" applyFont="1" applyFill="1" applyBorder="1" applyAlignment="1">
      <alignment horizontal="center" vertical="center" wrapText="1" shrinkToFit="1"/>
    </xf>
    <xf numFmtId="49" fontId="22" fillId="11" borderId="14" xfId="0" applyNumberFormat="1" applyFont="1" applyFill="1" applyBorder="1" applyAlignment="1">
      <alignment horizontal="center" vertical="center" wrapText="1" shrinkToFit="1"/>
    </xf>
    <xf numFmtId="49" fontId="22" fillId="11" borderId="7" xfId="0" applyNumberFormat="1" applyFont="1" applyFill="1" applyBorder="1" applyAlignment="1">
      <alignment horizontal="center" vertical="center" wrapText="1" shrinkToFit="1"/>
    </xf>
    <xf numFmtId="0" fontId="22" fillId="12" borderId="21" xfId="0" applyFont="1" applyFill="1" applyBorder="1" applyAlignment="1">
      <alignment horizontal="center"/>
    </xf>
    <xf numFmtId="0" fontId="22" fillId="12" borderId="12" xfId="0" applyFont="1" applyFill="1" applyBorder="1" applyAlignment="1">
      <alignment horizontal="center"/>
    </xf>
    <xf numFmtId="0" fontId="22" fillId="12" borderId="13" xfId="0" applyFont="1" applyFill="1" applyBorder="1" applyAlignment="1">
      <alignment horizontal="center"/>
    </xf>
    <xf numFmtId="0" fontId="22" fillId="10" borderId="9" xfId="0" applyFont="1" applyFill="1" applyBorder="1" applyAlignment="1">
      <alignment horizontal="center" vertical="center" wrapText="1" shrinkToFit="1"/>
    </xf>
    <xf numFmtId="0" fontId="22" fillId="10" borderId="18" xfId="0" applyFont="1" applyFill="1" applyBorder="1" applyAlignment="1">
      <alignment horizontal="center" vertical="center" wrapText="1" shrinkToFit="1"/>
    </xf>
    <xf numFmtId="0" fontId="22" fillId="10" borderId="10" xfId="0" applyFont="1" applyFill="1" applyBorder="1" applyAlignment="1">
      <alignment horizontal="center" vertical="center" wrapText="1" shrinkToFit="1"/>
    </xf>
    <xf numFmtId="0" fontId="22" fillId="10" borderId="1" xfId="0" applyFont="1" applyFill="1" applyBorder="1" applyAlignment="1">
      <alignment horizontal="center" vertical="center" wrapText="1" shrinkToFit="1"/>
    </xf>
    <xf numFmtId="0" fontId="22" fillId="10" borderId="46" xfId="0" applyFont="1" applyFill="1" applyBorder="1" applyAlignment="1">
      <alignment horizontal="center" vertical="center" wrapText="1" shrinkToFit="1"/>
    </xf>
    <xf numFmtId="0" fontId="22" fillId="10" borderId="35" xfId="0" applyFont="1" applyFill="1" applyBorder="1" applyAlignment="1">
      <alignment horizontal="center" vertical="center" wrapText="1" shrinkToFit="1"/>
    </xf>
    <xf numFmtId="0" fontId="8" fillId="14" borderId="48" xfId="0" applyFont="1" applyFill="1" applyBorder="1" applyAlignment="1" applyProtection="1">
      <alignment horizontal="center" vertical="center" wrapText="1" readingOrder="1"/>
      <protection locked="0"/>
    </xf>
    <xf numFmtId="0" fontId="8" fillId="14" borderId="49" xfId="0" applyFont="1" applyFill="1" applyBorder="1" applyAlignment="1" applyProtection="1">
      <alignment horizontal="center" vertical="center" wrapText="1" readingOrder="1"/>
      <protection locked="0"/>
    </xf>
    <xf numFmtId="0" fontId="8" fillId="16" borderId="26" xfId="0" applyFont="1" applyFill="1" applyBorder="1" applyAlignment="1" applyProtection="1">
      <alignment vertical="center" wrapText="1" readingOrder="1"/>
      <protection locked="0"/>
    </xf>
    <xf numFmtId="0" fontId="3" fillId="16" borderId="39" xfId="0" applyFont="1" applyFill="1" applyBorder="1" applyAlignment="1">
      <alignment vertical="center" wrapText="1" readingOrder="1"/>
    </xf>
    <xf numFmtId="0" fontId="8" fillId="14" borderId="2" xfId="0" applyFont="1" applyFill="1" applyBorder="1" applyAlignment="1" applyProtection="1">
      <alignment horizontal="center" vertical="center" wrapText="1" readingOrder="1"/>
      <protection locked="0"/>
    </xf>
    <xf numFmtId="0" fontId="8" fillId="14" borderId="1" xfId="0" applyFont="1" applyFill="1" applyBorder="1" applyAlignment="1" applyProtection="1">
      <alignment horizontal="center" vertical="center" wrapText="1" readingOrder="1"/>
      <protection locked="0"/>
    </xf>
    <xf numFmtId="49" fontId="8" fillId="16" borderId="26" xfId="0" applyNumberFormat="1" applyFont="1" applyFill="1" applyBorder="1" applyAlignment="1" applyProtection="1">
      <alignment vertical="center" wrapText="1" readingOrder="1"/>
      <protection locked="0"/>
    </xf>
    <xf numFmtId="0" fontId="3" fillId="16" borderId="28" xfId="0" applyFont="1" applyFill="1" applyBorder="1" applyAlignment="1">
      <alignment vertical="center" wrapText="1" readingOrder="1"/>
    </xf>
    <xf numFmtId="49" fontId="3" fillId="16" borderId="39" xfId="0" applyNumberFormat="1" applyFont="1" applyFill="1" applyBorder="1" applyAlignment="1">
      <alignment vertical="center" wrapText="1" readingOrder="1"/>
    </xf>
    <xf numFmtId="0" fontId="22" fillId="8" borderId="0" xfId="0" applyFont="1" applyFill="1" applyAlignment="1">
      <alignment horizontal="center"/>
    </xf>
    <xf numFmtId="0" fontId="8" fillId="7" borderId="9" xfId="0" applyFont="1" applyFill="1" applyBorder="1" applyAlignment="1" applyProtection="1">
      <alignment horizontal="center" wrapText="1" readingOrder="1"/>
      <protection locked="0"/>
    </xf>
    <xf numFmtId="0" fontId="8" fillId="7" borderId="10" xfId="0" applyFont="1" applyFill="1" applyBorder="1" applyAlignment="1" applyProtection="1">
      <alignment horizontal="center" wrapText="1" readingOrder="1"/>
      <protection locked="0"/>
    </xf>
    <xf numFmtId="0" fontId="8" fillId="7" borderId="17" xfId="0" applyFont="1" applyFill="1" applyBorder="1" applyAlignment="1" applyProtection="1">
      <alignment horizontal="center" wrapText="1" readingOrder="1"/>
      <protection locked="0"/>
    </xf>
    <xf numFmtId="0" fontId="8" fillId="14" borderId="11" xfId="0" applyFont="1" applyFill="1" applyBorder="1" applyAlignment="1" applyProtection="1">
      <alignment horizontal="center" vertical="center" wrapText="1" readingOrder="1"/>
      <protection locked="0"/>
    </xf>
    <xf numFmtId="0" fontId="8" fillId="14" borderId="18" xfId="0" applyFont="1" applyFill="1" applyBorder="1" applyAlignment="1" applyProtection="1">
      <alignment horizontal="center" vertical="center" wrapText="1" readingOrder="1"/>
      <protection locked="0"/>
    </xf>
    <xf numFmtId="0" fontId="8" fillId="14" borderId="14" xfId="0" applyFont="1" applyFill="1" applyBorder="1" applyAlignment="1" applyProtection="1">
      <alignment horizontal="center" vertical="center" wrapText="1" readingOrder="1"/>
      <protection locked="0"/>
    </xf>
    <xf numFmtId="0" fontId="8" fillId="14" borderId="7" xfId="0" applyFont="1" applyFill="1" applyBorder="1" applyAlignment="1" applyProtection="1">
      <alignment horizontal="center" vertical="center" wrapText="1" readingOrder="1"/>
      <protection locked="0"/>
    </xf>
    <xf numFmtId="0" fontId="8" fillId="14" borderId="9" xfId="0" applyFont="1" applyFill="1" applyBorder="1" applyAlignment="1" applyProtection="1">
      <alignment horizontal="center" vertical="center" wrapText="1" readingOrder="1"/>
      <protection locked="0"/>
    </xf>
    <xf numFmtId="0" fontId="8" fillId="14" borderId="10" xfId="0" applyFont="1" applyFill="1" applyBorder="1" applyAlignment="1" applyProtection="1">
      <alignment horizontal="center" vertical="center" wrapText="1" readingOrder="1"/>
      <protection locked="0"/>
    </xf>
    <xf numFmtId="0" fontId="8" fillId="7" borderId="26" xfId="0" applyFont="1" applyFill="1" applyBorder="1" applyAlignment="1" applyProtection="1">
      <alignment horizontal="center" wrapText="1" readingOrder="1"/>
      <protection locked="0"/>
    </xf>
    <xf numFmtId="0" fontId="8" fillId="7" borderId="27" xfId="0" applyFont="1" applyFill="1" applyBorder="1" applyAlignment="1" applyProtection="1">
      <alignment horizontal="center" wrapText="1" readingOrder="1"/>
      <protection locked="0"/>
    </xf>
    <xf numFmtId="0" fontId="8" fillId="7" borderId="28" xfId="0" applyFont="1" applyFill="1" applyBorder="1" applyAlignment="1" applyProtection="1">
      <alignment horizontal="center" wrapText="1" readingOrder="1"/>
      <protection locked="0"/>
    </xf>
    <xf numFmtId="0" fontId="8" fillId="14" borderId="34" xfId="0" applyFont="1" applyFill="1" applyBorder="1" applyAlignment="1" applyProtection="1">
      <alignment horizontal="center" vertical="center" wrapText="1" readingOrder="1"/>
      <protection locked="0"/>
    </xf>
    <xf numFmtId="0" fontId="8" fillId="14" borderId="53" xfId="0" applyFont="1" applyFill="1" applyBorder="1" applyAlignment="1" applyProtection="1">
      <alignment horizontal="center" vertical="center" wrapText="1" readingOrder="1"/>
      <protection locked="0"/>
    </xf>
    <xf numFmtId="0" fontId="0" fillId="0" borderId="5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3">
    <cellStyle name="Ezres" xfId="1" builtinId="3"/>
    <cellStyle name="Normál" xfId="0" builtinId="0"/>
    <cellStyle name="Százalék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FFFE0"/>
      <rgbColor rgb="00D3D3D3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/word/Anik&#243;/A%20test&#252;let/k&#233;pvisel&#337;%20test&#252;let/el&#337;terjeszt&#233;sek/2020/09.29/1.%20el&#337;terjeszt&#233;s%202020.II.sz.EI%20m&#243;d.%20-%20M&#369;v.H&#225;z%20Pcs&#233;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érleg(Műv.Ház 2020.)"/>
      <sheetName val="Bevételek(Műv.Ház 2020)"/>
      <sheetName val="Bevételek COFOG"/>
      <sheetName val="Kiadások(Műv.Ház 2020)"/>
      <sheetName val="Kiadások COFOG szerint"/>
    </sheetNames>
    <sheetDataSet>
      <sheetData sheetId="0"/>
      <sheetData sheetId="1"/>
      <sheetData sheetId="2"/>
      <sheetData sheetId="3"/>
      <sheetData sheetId="4">
        <row r="35">
          <cell r="D35"/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B1" zoomScaleNormal="100" zoomScaleSheetLayoutView="100" workbookViewId="0">
      <selection activeCell="H22" sqref="H22"/>
    </sheetView>
  </sheetViews>
  <sheetFormatPr defaultRowHeight="12.75" x14ac:dyDescent="0.2"/>
  <cols>
    <col min="2" max="2" width="29.28515625" bestFit="1" customWidth="1"/>
    <col min="3" max="3" width="10.28515625" bestFit="1" customWidth="1"/>
    <col min="4" max="5" width="11.28515625" customWidth="1"/>
    <col min="6" max="6" width="6.28515625" customWidth="1"/>
    <col min="7" max="7" width="12.42578125" customWidth="1"/>
    <col min="8" max="8" width="11.28515625" customWidth="1"/>
    <col min="9" max="9" width="27.7109375" customWidth="1"/>
    <col min="10" max="10" width="10.28515625" bestFit="1" customWidth="1"/>
    <col min="11" max="11" width="10.140625" bestFit="1" customWidth="1"/>
    <col min="12" max="12" width="10.140625" customWidth="1"/>
    <col min="13" max="13" width="7.5703125" customWidth="1"/>
    <col min="14" max="14" width="11.7109375" customWidth="1"/>
    <col min="15" max="16" width="11.5703125" bestFit="1" customWidth="1"/>
  </cols>
  <sheetData>
    <row r="1" spans="1:16" ht="16.5" customHeight="1" x14ac:dyDescent="0.2">
      <c r="M1" s="306"/>
      <c r="N1" s="307"/>
    </row>
    <row r="2" spans="1:16" ht="16.5" customHeight="1" x14ac:dyDescent="0.2">
      <c r="A2" s="121"/>
      <c r="B2" s="316" t="s">
        <v>121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</row>
    <row r="3" spans="1:16" ht="16.5" customHeight="1" x14ac:dyDescent="0.2">
      <c r="A3" s="121"/>
      <c r="B3" s="316" t="s">
        <v>111</v>
      </c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</row>
    <row r="4" spans="1:16" ht="16.5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6" ht="16.5" customHeight="1" x14ac:dyDescent="0.2">
      <c r="A5" s="121"/>
      <c r="B5" s="316" t="s">
        <v>48</v>
      </c>
      <c r="C5" s="316"/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</row>
    <row r="6" spans="1:16" ht="16.5" customHeight="1" thickBot="1" x14ac:dyDescent="0.25">
      <c r="A6" s="121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3" t="s">
        <v>51</v>
      </c>
    </row>
    <row r="7" spans="1:16" ht="16.5" customHeight="1" x14ac:dyDescent="0.2">
      <c r="A7" s="317" t="s">
        <v>34</v>
      </c>
      <c r="B7" s="318"/>
      <c r="C7" s="318"/>
      <c r="D7" s="318"/>
      <c r="E7" s="318"/>
      <c r="F7" s="318"/>
      <c r="G7" s="318"/>
      <c r="H7" s="319" t="s">
        <v>38</v>
      </c>
      <c r="I7" s="320"/>
      <c r="J7" s="320"/>
      <c r="K7" s="320"/>
      <c r="L7" s="320"/>
      <c r="M7" s="320"/>
      <c r="N7" s="321"/>
    </row>
    <row r="8" spans="1:16" ht="37.5" customHeight="1" thickBot="1" x14ac:dyDescent="0.25">
      <c r="A8" s="308" t="s">
        <v>52</v>
      </c>
      <c r="B8" s="309"/>
      <c r="C8" s="185" t="s">
        <v>122</v>
      </c>
      <c r="D8" s="185" t="s">
        <v>123</v>
      </c>
      <c r="E8" s="185" t="s">
        <v>108</v>
      </c>
      <c r="F8" s="185" t="s">
        <v>58</v>
      </c>
      <c r="G8" s="185" t="s">
        <v>124</v>
      </c>
      <c r="H8" s="310" t="s">
        <v>52</v>
      </c>
      <c r="I8" s="311"/>
      <c r="J8" s="251" t="s">
        <v>122</v>
      </c>
      <c r="K8" s="250" t="s">
        <v>123</v>
      </c>
      <c r="L8" s="250" t="s">
        <v>108</v>
      </c>
      <c r="M8" s="251" t="s">
        <v>58</v>
      </c>
      <c r="N8" s="249" t="s">
        <v>124</v>
      </c>
    </row>
    <row r="9" spans="1:16" ht="24" customHeight="1" x14ac:dyDescent="0.2">
      <c r="A9" s="147" t="s">
        <v>77</v>
      </c>
      <c r="B9" s="124" t="s">
        <v>78</v>
      </c>
      <c r="C9" s="154">
        <f>SUM('Bevételek(Műv.Ház 2022)'!C8)/1000</f>
        <v>0</v>
      </c>
      <c r="D9" s="154">
        <f>SUM('Bevételek(Műv.Ház 2022)'!D8)/1000</f>
        <v>1597.3679999999999</v>
      </c>
      <c r="E9" s="276">
        <f>SUM(G9-D9)</f>
        <v>0</v>
      </c>
      <c r="F9" s="268">
        <f>SUM('Bevételek(Műv.Ház 2022)'!E8)/1000</f>
        <v>0</v>
      </c>
      <c r="G9" s="154">
        <f>SUM('Bevételek(Műv.Ház 2022)'!G8)/1000</f>
        <v>1597.3679999999999</v>
      </c>
      <c r="H9" s="272" t="s">
        <v>60</v>
      </c>
      <c r="I9" s="125" t="s">
        <v>35</v>
      </c>
      <c r="J9" s="151">
        <f>SUM('Kiadások(Műv.Ház 2022)'!C17/1000)</f>
        <v>11370</v>
      </c>
      <c r="K9" s="151">
        <f>SUM('Kiadások(Műv.Ház 2022)'!D17/1000)</f>
        <v>11570.94</v>
      </c>
      <c r="L9" s="152">
        <f>SUM(N9-K9)</f>
        <v>-30</v>
      </c>
      <c r="M9" s="269">
        <f>N9/K9*100</f>
        <v>99.740729793776467</v>
      </c>
      <c r="N9" s="273">
        <f>SUM('Kiadások(Műv.Ház 2022)'!G17/1000)</f>
        <v>11540.94</v>
      </c>
    </row>
    <row r="10" spans="1:16" ht="24" customHeight="1" x14ac:dyDescent="0.2">
      <c r="A10" s="147" t="s">
        <v>102</v>
      </c>
      <c r="B10" s="126" t="s">
        <v>97</v>
      </c>
      <c r="C10" s="155">
        <f>SUM('Bevételek(Műv.Ház 2022)'!C9/1000)</f>
        <v>200</v>
      </c>
      <c r="D10" s="155">
        <f>SUM('Bevételek(Műv.Ház 2022)'!D9/1000)</f>
        <v>856</v>
      </c>
      <c r="E10" s="156">
        <f t="shared" ref="E10:E13" si="0">SUM(G10-D10)</f>
        <v>145</v>
      </c>
      <c r="F10" s="274">
        <f>SUM(G10/D10/1000)</f>
        <v>1.1693925233644859E-3</v>
      </c>
      <c r="G10" s="155">
        <f>SUM('Bevételek(Műv.Ház 2022)'!G9/1000)</f>
        <v>1001</v>
      </c>
      <c r="H10" s="127" t="s">
        <v>53</v>
      </c>
      <c r="I10" s="125" t="s">
        <v>43</v>
      </c>
      <c r="J10" s="151">
        <f>SUM('Kiadások(Műv.Ház 2022)'!C20/1000)</f>
        <v>1400</v>
      </c>
      <c r="K10" s="151">
        <f>SUM('Kiadások(Műv.Ház 2022)'!D20/1000)</f>
        <v>1400</v>
      </c>
      <c r="L10" s="130">
        <f t="shared" ref="L10:L11" si="1">SUM(N10-K10)</f>
        <v>30</v>
      </c>
      <c r="M10" s="270">
        <f>N10/K10*100</f>
        <v>102.14285714285714</v>
      </c>
      <c r="N10" s="242">
        <f>SUM('Kiadások(Műv.Ház 2022)'!G20/1000)</f>
        <v>1430</v>
      </c>
      <c r="O10" s="23"/>
      <c r="P10" s="23"/>
    </row>
    <row r="11" spans="1:16" ht="24" customHeight="1" x14ac:dyDescent="0.2">
      <c r="A11" s="147" t="s">
        <v>62</v>
      </c>
      <c r="B11" s="126" t="s">
        <v>66</v>
      </c>
      <c r="C11" s="155">
        <f>SUM('Bevételek(Műv.Ház 2022)'!C10/1000)</f>
        <v>3</v>
      </c>
      <c r="D11" s="155">
        <f>SUM('Bevételek(Műv.Ház 2022)'!D10/1000)</f>
        <v>3.94</v>
      </c>
      <c r="E11" s="275">
        <f t="shared" si="0"/>
        <v>0</v>
      </c>
      <c r="F11" s="274">
        <f>SUM(G11/D11/1000)</f>
        <v>1E-3</v>
      </c>
      <c r="G11" s="155">
        <f>SUM('Bevételek(Műv.Ház 2022)'!G10/1000)</f>
        <v>3.94</v>
      </c>
      <c r="H11" s="129" t="s">
        <v>54</v>
      </c>
      <c r="I11" s="130" t="s">
        <v>37</v>
      </c>
      <c r="J11" s="151">
        <f>SUM('Kiadások(Műv.Ház 2022)'!C32/1000)</f>
        <v>5227.4849999999997</v>
      </c>
      <c r="K11" s="151">
        <f>SUM('Kiadások(Műv.Ház 2022)'!D32/1000)</f>
        <v>6051.4849999999997</v>
      </c>
      <c r="L11" s="130">
        <f t="shared" si="1"/>
        <v>145</v>
      </c>
      <c r="M11" s="271">
        <f>N11/K11*100</f>
        <v>102.39610607974737</v>
      </c>
      <c r="N11" s="243">
        <f>SUM('Kiadások(Műv.Ház 2022)'!G32/1000)</f>
        <v>6196.4849999999997</v>
      </c>
      <c r="O11" s="23"/>
      <c r="P11" s="23"/>
    </row>
    <row r="12" spans="1:16" ht="24" customHeight="1" x14ac:dyDescent="0.25">
      <c r="A12" s="148" t="s">
        <v>56</v>
      </c>
      <c r="B12" s="128" t="s">
        <v>42</v>
      </c>
      <c r="C12" s="156">
        <f>SUM('Bevételek(Műv.Ház 2022)'!C13/1000)</f>
        <v>5654.2150000000001</v>
      </c>
      <c r="D12" s="156">
        <f>SUM('Bevételek(Műv.Ház 2022)'!D13/1000)</f>
        <v>5654.2150000000001</v>
      </c>
      <c r="E12" s="156">
        <f t="shared" si="0"/>
        <v>0</v>
      </c>
      <c r="F12" s="274">
        <f t="shared" ref="F12:F13" si="2">SUM(G12/D12/1000)</f>
        <v>1E-3</v>
      </c>
      <c r="G12" s="156">
        <f>SUM('Bevételek(Műv.Ház 2022)'!G13/1000)</f>
        <v>5654.2150000000001</v>
      </c>
      <c r="H12" s="129"/>
      <c r="I12" s="130"/>
      <c r="J12" s="151"/>
      <c r="K12" s="151"/>
      <c r="L12" s="151"/>
      <c r="M12" s="245"/>
      <c r="N12" s="243"/>
      <c r="O12" s="28"/>
      <c r="P12" s="28"/>
    </row>
    <row r="13" spans="1:16" ht="24" customHeight="1" thickBot="1" x14ac:dyDescent="0.3">
      <c r="A13" s="149" t="s">
        <v>56</v>
      </c>
      <c r="B13" s="131" t="s">
        <v>44</v>
      </c>
      <c r="C13" s="157">
        <f>SUM('Bevételek(Műv.Ház 2022)'!C14/1000)</f>
        <v>12121.605</v>
      </c>
      <c r="D13" s="157">
        <f>SUM('Bevételek(Műv.Ház 2022)'!D14/1000)</f>
        <v>10919.008</v>
      </c>
      <c r="E13" s="155">
        <f t="shared" si="0"/>
        <v>0</v>
      </c>
      <c r="F13" s="274">
        <f t="shared" si="2"/>
        <v>1E-3</v>
      </c>
      <c r="G13" s="157">
        <f>SUM('Bevételek(Műv.Ház 2022)'!G14/1000)</f>
        <v>10919.008</v>
      </c>
      <c r="H13" s="132"/>
      <c r="I13" s="133"/>
      <c r="J13" s="152"/>
      <c r="K13" s="152"/>
      <c r="L13" s="152"/>
      <c r="M13" s="246"/>
      <c r="N13" s="244"/>
      <c r="O13" s="28"/>
      <c r="P13" s="28"/>
    </row>
    <row r="14" spans="1:16" ht="24" customHeight="1" thickBot="1" x14ac:dyDescent="0.25">
      <c r="A14" s="134"/>
      <c r="B14" s="135" t="s">
        <v>79</v>
      </c>
      <c r="C14" s="158">
        <f>SUM(C10:C13)</f>
        <v>17978.82</v>
      </c>
      <c r="D14" s="158">
        <f>SUM(D9:D13)</f>
        <v>19030.530999999999</v>
      </c>
      <c r="E14" s="278">
        <f>SUM(G14-D14)</f>
        <v>145.00000000000364</v>
      </c>
      <c r="F14" s="279">
        <f t="shared" ref="F14:F16" si="3">G14/D14*100</f>
        <v>100.7619335477292</v>
      </c>
      <c r="G14" s="136">
        <f>SUM(G9:G13)</f>
        <v>19175.531000000003</v>
      </c>
      <c r="H14" s="137"/>
      <c r="I14" s="138" t="s">
        <v>45</v>
      </c>
      <c r="J14" s="153">
        <f>SUM(J9:J13)</f>
        <v>17997.485000000001</v>
      </c>
      <c r="K14" s="153">
        <f>SUM(K9:K13)</f>
        <v>19022.424999999999</v>
      </c>
      <c r="L14" s="153">
        <f>SUM(N14-K14)</f>
        <v>145</v>
      </c>
      <c r="M14" s="253">
        <f>N14/K14*100</f>
        <v>100.76225822943184</v>
      </c>
      <c r="N14" s="252">
        <f>SUM(N9:N13)</f>
        <v>19167.424999999999</v>
      </c>
      <c r="O14" s="23"/>
      <c r="P14" s="23"/>
    </row>
    <row r="15" spans="1:16" ht="24" customHeight="1" thickBot="1" x14ac:dyDescent="0.25">
      <c r="A15" s="150" t="s">
        <v>55</v>
      </c>
      <c r="B15" s="139" t="s">
        <v>46</v>
      </c>
      <c r="C15" s="157">
        <f>SUM('Bevételek(Műv.Ház 2022)'!C11/1000)</f>
        <v>272.66500000000002</v>
      </c>
      <c r="D15" s="157">
        <f>SUM('Bevételek(Műv.Ház 2022)'!D11/1000)</f>
        <v>272.66500000000002</v>
      </c>
      <c r="E15" s="275">
        <f>SUM(G15-D15)</f>
        <v>0</v>
      </c>
      <c r="F15" s="277">
        <f t="shared" si="3"/>
        <v>100</v>
      </c>
      <c r="G15" s="140">
        <f>'Bevételek COFOG'!G9/1000</f>
        <v>272.66500000000002</v>
      </c>
      <c r="H15" s="141" t="s">
        <v>103</v>
      </c>
      <c r="I15" s="142" t="s">
        <v>104</v>
      </c>
      <c r="J15" s="152">
        <f>SUM('Kiadások(Műv.Ház 2022)'!C36/1000)</f>
        <v>254</v>
      </c>
      <c r="K15" s="152">
        <f>SUM('Kiadások(Műv.Ház 2022)'!D36/1000)</f>
        <v>280.77100000000002</v>
      </c>
      <c r="L15" s="152">
        <f>SUM(N15-K15)</f>
        <v>0</v>
      </c>
      <c r="M15" s="248">
        <v>0</v>
      </c>
      <c r="N15" s="247">
        <f>('Kiadások(Műv.Ház 2022)'!G35+'Kiadások(Műv.Ház 2022)'!G34+'Kiadások COFOG szerint'!G55)/1000</f>
        <v>280.77100000000002</v>
      </c>
      <c r="O15" s="23"/>
      <c r="P15" s="23"/>
    </row>
    <row r="16" spans="1:16" ht="24" customHeight="1" thickBot="1" x14ac:dyDescent="0.25">
      <c r="A16" s="312" t="s">
        <v>47</v>
      </c>
      <c r="B16" s="313"/>
      <c r="C16" s="159">
        <f>SUM(C14:C15)</f>
        <v>18251.485000000001</v>
      </c>
      <c r="D16" s="280">
        <f>SUM(D14:D15)</f>
        <v>19303.196</v>
      </c>
      <c r="E16" s="193">
        <f>SUM(G16-D16)</f>
        <v>145.00000000000364</v>
      </c>
      <c r="F16" s="144">
        <f t="shared" si="3"/>
        <v>100.7511709459926</v>
      </c>
      <c r="G16" s="143">
        <f>SUM(G14:G15)</f>
        <v>19448.196000000004</v>
      </c>
      <c r="H16" s="314" t="s">
        <v>47</v>
      </c>
      <c r="I16" s="315"/>
      <c r="J16" s="184">
        <f>SUM(J14:J15)</f>
        <v>18251.485000000001</v>
      </c>
      <c r="K16" s="200">
        <f>SUM(K14:K15)</f>
        <v>19303.196</v>
      </c>
      <c r="L16" s="200">
        <f>SUM(N16-K16)</f>
        <v>145</v>
      </c>
      <c r="M16" s="255">
        <f>N16/K16*100</f>
        <v>100.75117094599257</v>
      </c>
      <c r="N16" s="254">
        <f>SUM(N14:N15)</f>
        <v>19448.196</v>
      </c>
      <c r="O16" s="23"/>
      <c r="P16" s="23"/>
    </row>
    <row r="19" spans="2:12" ht="15.75" x14ac:dyDescent="0.25">
      <c r="F19" s="29"/>
      <c r="G19" s="29"/>
    </row>
    <row r="20" spans="2:12" ht="15.75" x14ac:dyDescent="0.25">
      <c r="F20" s="29"/>
      <c r="G20" s="29"/>
    </row>
    <row r="21" spans="2:12" ht="15.75" x14ac:dyDescent="0.25">
      <c r="F21" s="30"/>
      <c r="G21" s="30"/>
    </row>
    <row r="22" spans="2:12" ht="15.75" x14ac:dyDescent="0.25">
      <c r="F22" s="29"/>
      <c r="G22" s="29"/>
    </row>
    <row r="23" spans="2:12" ht="15.75" x14ac:dyDescent="0.25">
      <c r="B23" s="31"/>
      <c r="C23" s="31"/>
      <c r="D23" s="31"/>
      <c r="E23" s="31"/>
      <c r="F23" s="32"/>
      <c r="G23" s="32"/>
      <c r="H23" s="31"/>
      <c r="I23" s="31"/>
      <c r="J23" s="31"/>
      <c r="K23" s="31"/>
      <c r="L23" s="31"/>
    </row>
    <row r="24" spans="2:12" x14ac:dyDescent="0.2">
      <c r="B24" s="31"/>
      <c r="C24" s="31"/>
      <c r="D24" s="31"/>
      <c r="E24" s="31"/>
      <c r="F24" s="31"/>
      <c r="G24" s="33"/>
      <c r="H24" s="31"/>
      <c r="I24" s="31"/>
      <c r="J24" s="31"/>
      <c r="K24" s="31"/>
      <c r="L24" s="31"/>
    </row>
    <row r="25" spans="2:12" x14ac:dyDescent="0.2">
      <c r="B25" s="31"/>
      <c r="C25" s="31"/>
      <c r="D25" s="31"/>
      <c r="E25" s="31"/>
      <c r="F25" s="31"/>
      <c r="G25" s="33"/>
      <c r="H25" s="31"/>
      <c r="I25" s="31"/>
      <c r="J25" s="31"/>
      <c r="K25" s="31"/>
      <c r="L25" s="31"/>
    </row>
    <row r="26" spans="2:12" x14ac:dyDescent="0.2">
      <c r="B26" s="31"/>
      <c r="C26" s="31"/>
      <c r="D26" s="31"/>
      <c r="E26" s="31"/>
      <c r="F26" s="31"/>
      <c r="G26" s="16"/>
      <c r="H26" s="31"/>
      <c r="I26" s="31"/>
      <c r="J26" s="31"/>
      <c r="K26" s="31"/>
      <c r="L26" s="31"/>
    </row>
    <row r="27" spans="2:12" x14ac:dyDescent="0.2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sheetProtection algorithmName="SHA-512" hashValue="45Fkit1cFLCwmFvmjoWLaClGmHhh9YI7lDNBYqyzuNZqRA1rXlKlbolCOi4JTowSWjOZ3IZxVXJ2DXJPO0sUbw==" saltValue="524m76Sg26C+I9K2ZVSC8w==" spinCount="100000" sheet="1" objects="1" scenarios="1"/>
  <mergeCells count="10">
    <mergeCell ref="M1:N1"/>
    <mergeCell ref="A8:B8"/>
    <mergeCell ref="H8:I8"/>
    <mergeCell ref="A16:B16"/>
    <mergeCell ref="H16:I16"/>
    <mergeCell ref="B2:N2"/>
    <mergeCell ref="B3:N3"/>
    <mergeCell ref="B5:N5"/>
    <mergeCell ref="A7:G7"/>
    <mergeCell ref="H7:N7"/>
  </mergeCells>
  <phoneticPr fontId="6" type="noConversion"/>
  <pageMargins left="0.75" right="0.75" top="1" bottom="1" header="0.5" footer="0.5"/>
  <pageSetup paperSize="9" scale="52" orientation="landscape" horizontalDpi="4294967294" r:id="rId1"/>
  <headerFooter alignWithMargins="0">
    <oddHeader>&amp;LKálmánfi Béla Művelődési Ház és Könyvtár&amp;RIII/1. számú melléklet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zoomScaleNormal="100" zoomScaleSheetLayoutView="100" workbookViewId="0">
      <selection activeCell="M10" sqref="M10"/>
    </sheetView>
  </sheetViews>
  <sheetFormatPr defaultRowHeight="12.75" x14ac:dyDescent="0.2"/>
  <cols>
    <col min="1" max="1" width="12.28515625" customWidth="1"/>
    <col min="2" max="2" width="37.28515625" customWidth="1"/>
    <col min="3" max="4" width="12.85546875" customWidth="1"/>
    <col min="5" max="5" width="11.7109375" customWidth="1"/>
    <col min="6" max="6" width="9.42578125" customWidth="1"/>
    <col min="7" max="7" width="12.28515625" customWidth="1"/>
  </cols>
  <sheetData>
    <row r="1" spans="1:7" x14ac:dyDescent="0.2">
      <c r="F1" s="6"/>
      <c r="G1" s="6"/>
    </row>
    <row r="2" spans="1:7" x14ac:dyDescent="0.2">
      <c r="A2" s="327" t="s">
        <v>121</v>
      </c>
      <c r="B2" s="327"/>
      <c r="C2" s="327"/>
      <c r="D2" s="327"/>
      <c r="E2" s="327"/>
      <c r="F2" s="327"/>
      <c r="G2" s="327"/>
    </row>
    <row r="3" spans="1:7" x14ac:dyDescent="0.2">
      <c r="A3" s="327" t="s">
        <v>111</v>
      </c>
      <c r="B3" s="327"/>
      <c r="C3" s="327"/>
      <c r="D3" s="327"/>
      <c r="E3" s="327"/>
      <c r="F3" s="327"/>
      <c r="G3" s="327"/>
    </row>
    <row r="4" spans="1:7" ht="13.5" thickBot="1" x14ac:dyDescent="0.25">
      <c r="A4" s="66"/>
      <c r="B4" s="66"/>
      <c r="C4" s="66"/>
      <c r="D4" s="66"/>
      <c r="E4" s="66"/>
      <c r="F4" s="66"/>
      <c r="G4" s="67" t="s">
        <v>49</v>
      </c>
    </row>
    <row r="5" spans="1:7" ht="24" customHeight="1" thickBot="1" x14ac:dyDescent="0.25">
      <c r="A5" s="328" t="s">
        <v>34</v>
      </c>
      <c r="B5" s="329"/>
      <c r="C5" s="329"/>
      <c r="D5" s="329"/>
      <c r="E5" s="329"/>
      <c r="F5" s="329"/>
      <c r="G5" s="330"/>
    </row>
    <row r="6" spans="1:7" ht="18.75" customHeight="1" x14ac:dyDescent="0.2">
      <c r="A6" s="331" t="s">
        <v>0</v>
      </c>
      <c r="B6" s="333" t="s">
        <v>18</v>
      </c>
      <c r="C6" s="335">
        <v>2022</v>
      </c>
      <c r="D6" s="336"/>
      <c r="E6" s="337"/>
      <c r="F6" s="338"/>
      <c r="G6" s="146">
        <v>2022</v>
      </c>
    </row>
    <row r="7" spans="1:7" ht="36.75" customHeight="1" thickBot="1" x14ac:dyDescent="0.25">
      <c r="A7" s="332"/>
      <c r="B7" s="334"/>
      <c r="C7" s="187" t="s">
        <v>59</v>
      </c>
      <c r="D7" s="187" t="s">
        <v>113</v>
      </c>
      <c r="E7" s="229" t="s">
        <v>108</v>
      </c>
      <c r="F7" s="187" t="s">
        <v>58</v>
      </c>
      <c r="G7" s="69" t="s">
        <v>114</v>
      </c>
    </row>
    <row r="8" spans="1:7" ht="24.75" customHeight="1" x14ac:dyDescent="0.2">
      <c r="A8" s="296" t="s">
        <v>77</v>
      </c>
      <c r="B8" s="297" t="s">
        <v>130</v>
      </c>
      <c r="C8" s="298">
        <v>0</v>
      </c>
      <c r="D8" s="298">
        <f>SUM('Bevételek COFOG'!D17)</f>
        <v>1597368</v>
      </c>
      <c r="E8" s="298">
        <f>SUM('Bevételek COFOG'!E17)</f>
        <v>0</v>
      </c>
      <c r="F8" s="299">
        <f>SUM('Bevételek COFOG'!F17)</f>
        <v>100</v>
      </c>
      <c r="G8" s="300">
        <f>SUM('Bevételek COFOG'!G17)</f>
        <v>1597368</v>
      </c>
    </row>
    <row r="9" spans="1:7" ht="24.95" customHeight="1" x14ac:dyDescent="0.2">
      <c r="A9" s="81" t="s">
        <v>96</v>
      </c>
      <c r="B9" s="82" t="s">
        <v>97</v>
      </c>
      <c r="C9" s="83">
        <f>SUM('Bevételek COFOG'!C18)</f>
        <v>200000</v>
      </c>
      <c r="D9" s="83">
        <f>SUM('Bevételek COFOG'!D18)</f>
        <v>856000</v>
      </c>
      <c r="E9" s="83">
        <f>SUM('Bevételek COFOG'!E18)</f>
        <v>145000</v>
      </c>
      <c r="F9" s="240">
        <f>SUM('Bevételek COFOG'!F18)</f>
        <v>116.93925233644859</v>
      </c>
      <c r="G9" s="84">
        <f>SUM('Bevételek COFOG'!G18)</f>
        <v>1001000</v>
      </c>
    </row>
    <row r="10" spans="1:7" ht="24.95" customHeight="1" x14ac:dyDescent="0.2">
      <c r="A10" s="70" t="s">
        <v>62</v>
      </c>
      <c r="B10" s="71" t="s">
        <v>63</v>
      </c>
      <c r="C10" s="80">
        <f>SUM('Bevételek COFOG'!C19)</f>
        <v>3000</v>
      </c>
      <c r="D10" s="80">
        <f>SUM('Bevételek COFOG'!D19)</f>
        <v>3940</v>
      </c>
      <c r="E10" s="80">
        <f>SUM('Bevételek COFOG'!E19)</f>
        <v>0</v>
      </c>
      <c r="F10" s="72">
        <f>SUM('Bevételek COFOG'!F19)</f>
        <v>100</v>
      </c>
      <c r="G10" s="85">
        <f>SUM('Bevételek COFOG'!G19)</f>
        <v>3940</v>
      </c>
    </row>
    <row r="11" spans="1:7" ht="24.95" customHeight="1" x14ac:dyDescent="0.2">
      <c r="A11" s="70" t="s">
        <v>2</v>
      </c>
      <c r="B11" s="71" t="s">
        <v>19</v>
      </c>
      <c r="C11" s="80">
        <f>SUM('Bevételek COFOG'!C9)</f>
        <v>272665</v>
      </c>
      <c r="D11" s="80">
        <f>SUM('Bevételek COFOG'!D9)</f>
        <v>272665</v>
      </c>
      <c r="E11" s="80">
        <f>SUM('Bevételek COFOG'!E9)</f>
        <v>0</v>
      </c>
      <c r="F11" s="72">
        <f>SUM('Bevételek COFOG'!F9)</f>
        <v>100</v>
      </c>
      <c r="G11" s="85">
        <f>SUM('Bevételek COFOG'!G9)</f>
        <v>272665</v>
      </c>
    </row>
    <row r="12" spans="1:7" ht="24.95" customHeight="1" x14ac:dyDescent="0.2">
      <c r="A12" s="322" t="s">
        <v>3</v>
      </c>
      <c r="B12" s="74" t="s">
        <v>20</v>
      </c>
      <c r="C12" s="160">
        <f>SUM(C13:C14)</f>
        <v>17775820</v>
      </c>
      <c r="D12" s="160">
        <f>SUM(D13:D14)</f>
        <v>16573223</v>
      </c>
      <c r="E12" s="80">
        <f t="shared" ref="E12" si="0">G12-D12</f>
        <v>0</v>
      </c>
      <c r="F12" s="72">
        <f t="shared" ref="F12:F15" si="1">G12/D12*100</f>
        <v>100</v>
      </c>
      <c r="G12" s="75">
        <f>SUM(G13:G14)</f>
        <v>16573223</v>
      </c>
    </row>
    <row r="13" spans="1:7" ht="24.95" customHeight="1" x14ac:dyDescent="0.2">
      <c r="A13" s="323"/>
      <c r="B13" s="76" t="s">
        <v>57</v>
      </c>
      <c r="C13" s="161">
        <f>SUM('Bevételek COFOG'!C11)</f>
        <v>5654215</v>
      </c>
      <c r="D13" s="161">
        <f>SUM('Bevételek COFOG'!D11)</f>
        <v>5654215</v>
      </c>
      <c r="E13" s="161">
        <f>SUM('Bevételek COFOG'!E11)</f>
        <v>0</v>
      </c>
      <c r="F13" s="241">
        <f>SUM('Bevételek COFOG'!F11)</f>
        <v>100</v>
      </c>
      <c r="G13" s="301">
        <f>SUM('Bevételek COFOG'!G11)</f>
        <v>5654215</v>
      </c>
    </row>
    <row r="14" spans="1:7" ht="24.95" customHeight="1" thickBot="1" x14ac:dyDescent="0.25">
      <c r="A14" s="324"/>
      <c r="B14" s="302" t="s">
        <v>95</v>
      </c>
      <c r="C14" s="303">
        <f>SUM('Bevételek COFOG'!C12)</f>
        <v>12121605</v>
      </c>
      <c r="D14" s="303">
        <f>SUM('Bevételek COFOG'!D12)</f>
        <v>10919008</v>
      </c>
      <c r="E14" s="303">
        <f>SUM('Bevételek COFOG'!E12)</f>
        <v>0</v>
      </c>
      <c r="F14" s="304">
        <f>SUM('Bevételek COFOG'!F12)</f>
        <v>100</v>
      </c>
      <c r="G14" s="305">
        <f>SUM('Bevételek COFOG'!G12)</f>
        <v>10919008</v>
      </c>
    </row>
    <row r="15" spans="1:7" ht="26.25" customHeight="1" thickBot="1" x14ac:dyDescent="0.25">
      <c r="A15" s="325" t="s">
        <v>101</v>
      </c>
      <c r="B15" s="326"/>
      <c r="C15" s="162">
        <f>SUM(C9:C12)</f>
        <v>18251485</v>
      </c>
      <c r="D15" s="162">
        <f>SUM(D8:D12)</f>
        <v>19303196</v>
      </c>
      <c r="E15" s="162">
        <f t="shared" ref="E15" si="2">E9+E10+E11+E12</f>
        <v>145000</v>
      </c>
      <c r="F15" s="89">
        <f t="shared" si="1"/>
        <v>100.75117094599257</v>
      </c>
      <c r="G15" s="78">
        <f>SUM(G8:G12)</f>
        <v>19448196</v>
      </c>
    </row>
    <row r="16" spans="1:7" ht="24.95" customHeight="1" x14ac:dyDescent="0.2">
      <c r="A16" s="86"/>
      <c r="B16" s="86"/>
      <c r="C16" s="86"/>
      <c r="D16" s="86"/>
      <c r="E16" s="87"/>
      <c r="F16" s="88"/>
      <c r="G16" s="87"/>
    </row>
    <row r="17" spans="1:7" x14ac:dyDescent="0.2">
      <c r="A17" s="43" t="s">
        <v>110</v>
      </c>
      <c r="B17" s="43"/>
      <c r="C17" s="186">
        <f>C15-'Bevételek COFOG'!C22</f>
        <v>0</v>
      </c>
      <c r="D17" s="186">
        <f>D15-'Bevételek COFOG'!D22</f>
        <v>0</v>
      </c>
      <c r="E17" s="186">
        <f>E15-'Bevételek COFOG'!E22</f>
        <v>0</v>
      </c>
      <c r="F17" s="186">
        <f>F15-'Bevételek COFOG'!F22</f>
        <v>0</v>
      </c>
      <c r="G17" s="186">
        <f>G15-'Bevételek COFOG'!G22</f>
        <v>0</v>
      </c>
    </row>
  </sheetData>
  <sheetProtection algorithmName="SHA-512" hashValue="cS5p9mr7CY6jGR1d2efGA38tL+xslglF+E7/x0TXvG6VXP2CL5fSnM/6COHzZtlD7709sJOchIAc/aG3VQ1rrQ==" saltValue="03LmT1jN7VvXxKU1287Hrg==" spinCount="100000" sheet="1" objects="1" scenarios="1"/>
  <mergeCells count="8">
    <mergeCell ref="A12:A14"/>
    <mergeCell ref="A15:B15"/>
    <mergeCell ref="A2:G2"/>
    <mergeCell ref="A3:G3"/>
    <mergeCell ref="A5:G5"/>
    <mergeCell ref="A6:A7"/>
    <mergeCell ref="B6:B7"/>
    <mergeCell ref="C6:F6"/>
  </mergeCells>
  <pageMargins left="1" right="1" top="1" bottom="1" header="0.5" footer="0.5"/>
  <pageSetup paperSize="9" scale="67" orientation="portrait" horizontalDpi="4294967293" r:id="rId1"/>
  <headerFooter alignWithMargins="0">
    <oddHeader>&amp;LKálmánfi Béla Művelődési Ház és Könyvtár&amp;RIII/2. számú melléklet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showGridLines="0" zoomScaleNormal="100" zoomScaleSheetLayoutView="100" workbookViewId="0">
      <selection activeCell="U12" sqref="U12"/>
    </sheetView>
  </sheetViews>
  <sheetFormatPr defaultRowHeight="12.75" x14ac:dyDescent="0.2"/>
  <cols>
    <col min="1" max="1" width="12.28515625" customWidth="1"/>
    <col min="2" max="2" width="37.28515625" customWidth="1"/>
    <col min="3" max="4" width="12.85546875" customWidth="1"/>
    <col min="5" max="5" width="11.7109375" customWidth="1"/>
    <col min="6" max="6" width="11.42578125" customWidth="1"/>
    <col min="7" max="7" width="12.28515625" customWidth="1"/>
  </cols>
  <sheetData>
    <row r="1" spans="1:7" x14ac:dyDescent="0.2">
      <c r="F1" s="6"/>
      <c r="G1" s="6"/>
    </row>
    <row r="2" spans="1:7" x14ac:dyDescent="0.2">
      <c r="A2" s="327" t="s">
        <v>125</v>
      </c>
      <c r="B2" s="327"/>
      <c r="C2" s="327"/>
      <c r="D2" s="327"/>
      <c r="E2" s="327"/>
      <c r="F2" s="327"/>
      <c r="G2" s="327"/>
    </row>
    <row r="3" spans="1:7" x14ac:dyDescent="0.2">
      <c r="A3" s="327" t="s">
        <v>111</v>
      </c>
      <c r="B3" s="327"/>
      <c r="C3" s="327"/>
      <c r="D3" s="327"/>
      <c r="E3" s="327"/>
      <c r="F3" s="327"/>
      <c r="G3" s="327"/>
    </row>
    <row r="4" spans="1:7" ht="13.5" thickBot="1" x14ac:dyDescent="0.25">
      <c r="A4" s="66"/>
      <c r="B4" s="66"/>
      <c r="C4" s="66"/>
      <c r="D4" s="66"/>
      <c r="E4" s="66"/>
      <c r="F4" s="66"/>
      <c r="G4" s="67" t="s">
        <v>49</v>
      </c>
    </row>
    <row r="5" spans="1:7" ht="24" customHeight="1" thickBot="1" x14ac:dyDescent="0.25">
      <c r="A5" s="348" t="s">
        <v>94</v>
      </c>
      <c r="B5" s="349"/>
      <c r="C5" s="349"/>
      <c r="D5" s="349"/>
      <c r="E5" s="349"/>
      <c r="F5" s="349"/>
      <c r="G5" s="350"/>
    </row>
    <row r="6" spans="1:7" ht="27" customHeight="1" x14ac:dyDescent="0.2">
      <c r="A6" s="339" t="s">
        <v>91</v>
      </c>
      <c r="B6" s="340"/>
      <c r="C6" s="340"/>
      <c r="D6" s="340"/>
      <c r="E6" s="340"/>
      <c r="F6" s="340"/>
      <c r="G6" s="341"/>
    </row>
    <row r="7" spans="1:7" ht="18.75" customHeight="1" x14ac:dyDescent="0.2">
      <c r="A7" s="342" t="s">
        <v>0</v>
      </c>
      <c r="B7" s="343" t="s">
        <v>18</v>
      </c>
      <c r="C7" s="344">
        <v>2022</v>
      </c>
      <c r="D7" s="345"/>
      <c r="E7" s="346"/>
      <c r="F7" s="347"/>
      <c r="G7" s="68">
        <v>2022</v>
      </c>
    </row>
    <row r="8" spans="1:7" ht="36.75" customHeight="1" thickBot="1" x14ac:dyDescent="0.25">
      <c r="A8" s="332"/>
      <c r="B8" s="334"/>
      <c r="C8" s="187" t="s">
        <v>59</v>
      </c>
      <c r="D8" s="187" t="s">
        <v>113</v>
      </c>
      <c r="E8" s="229" t="s">
        <v>108</v>
      </c>
      <c r="F8" s="187" t="s">
        <v>58</v>
      </c>
      <c r="G8" s="69" t="s">
        <v>114</v>
      </c>
    </row>
    <row r="9" spans="1:7" ht="24.95" customHeight="1" x14ac:dyDescent="0.2">
      <c r="A9" s="70" t="s">
        <v>2</v>
      </c>
      <c r="B9" s="71" t="s">
        <v>19</v>
      </c>
      <c r="C9" s="80">
        <v>272665</v>
      </c>
      <c r="D9" s="231">
        <v>272665</v>
      </c>
      <c r="E9" s="230">
        <f>G9-D9</f>
        <v>0</v>
      </c>
      <c r="F9" s="72">
        <f>G9/D9*100</f>
        <v>100</v>
      </c>
      <c r="G9" s="73">
        <v>272665</v>
      </c>
    </row>
    <row r="10" spans="1:7" ht="24.95" customHeight="1" x14ac:dyDescent="0.2">
      <c r="A10" s="322" t="s">
        <v>3</v>
      </c>
      <c r="B10" s="74" t="s">
        <v>20</v>
      </c>
      <c r="C10" s="160">
        <f>SUM(C11:C12)</f>
        <v>17775820</v>
      </c>
      <c r="D10" s="160">
        <f>SUM(D11:D12)</f>
        <v>16573223</v>
      </c>
      <c r="E10" s="230">
        <f>G10-D10</f>
        <v>0</v>
      </c>
      <c r="F10" s="72">
        <f>G10/D10*100</f>
        <v>100</v>
      </c>
      <c r="G10" s="75">
        <f>SUM(G11:G12)</f>
        <v>16573223</v>
      </c>
    </row>
    <row r="11" spans="1:7" ht="24.95" customHeight="1" x14ac:dyDescent="0.2">
      <c r="A11" s="323"/>
      <c r="B11" s="76" t="s">
        <v>57</v>
      </c>
      <c r="C11" s="161">
        <v>5654215</v>
      </c>
      <c r="D11" s="232">
        <v>5654215</v>
      </c>
      <c r="E11" s="230">
        <f>G11-D11</f>
        <v>0</v>
      </c>
      <c r="F11" s="72">
        <f>G11/D11*100</f>
        <v>100</v>
      </c>
      <c r="G11" s="77">
        <v>5654215</v>
      </c>
    </row>
    <row r="12" spans="1:7" ht="24.95" customHeight="1" thickBot="1" x14ac:dyDescent="0.25">
      <c r="A12" s="323"/>
      <c r="B12" s="188" t="s">
        <v>95</v>
      </c>
      <c r="C12" s="161">
        <v>12121605</v>
      </c>
      <c r="D12" s="233">
        <v>10919008</v>
      </c>
      <c r="E12" s="230">
        <f>G12-D12</f>
        <v>0</v>
      </c>
      <c r="F12" s="72">
        <f>G12/D12*100</f>
        <v>100</v>
      </c>
      <c r="G12" s="189">
        <v>10919008</v>
      </c>
    </row>
    <row r="13" spans="1:7" ht="26.25" customHeight="1" thickBot="1" x14ac:dyDescent="0.25">
      <c r="A13" s="325" t="s">
        <v>64</v>
      </c>
      <c r="B13" s="326"/>
      <c r="C13" s="162">
        <f>SUM(C9:C10)</f>
        <v>18048485</v>
      </c>
      <c r="D13" s="162">
        <f>SUM(D9:D10)</f>
        <v>16845888</v>
      </c>
      <c r="E13" s="162">
        <f>SUM(E9:E10)</f>
        <v>0</v>
      </c>
      <c r="F13" s="79">
        <v>0</v>
      </c>
      <c r="G13" s="78">
        <f>SUM(G9:G10)</f>
        <v>16845888</v>
      </c>
    </row>
    <row r="14" spans="1:7" ht="26.25" customHeight="1" x14ac:dyDescent="0.2">
      <c r="A14" s="339" t="s">
        <v>92</v>
      </c>
      <c r="B14" s="340"/>
      <c r="C14" s="340"/>
      <c r="D14" s="340"/>
      <c r="E14" s="340"/>
      <c r="F14" s="340"/>
      <c r="G14" s="341"/>
    </row>
    <row r="15" spans="1:7" ht="21.75" customHeight="1" x14ac:dyDescent="0.2">
      <c r="A15" s="342" t="s">
        <v>0</v>
      </c>
      <c r="B15" s="343" t="s">
        <v>18</v>
      </c>
      <c r="C15" s="344">
        <v>2022</v>
      </c>
      <c r="D15" s="345"/>
      <c r="E15" s="346"/>
      <c r="F15" s="347"/>
      <c r="G15" s="68">
        <v>2022</v>
      </c>
    </row>
    <row r="16" spans="1:7" ht="36" customHeight="1" thickBot="1" x14ac:dyDescent="0.25">
      <c r="A16" s="332"/>
      <c r="B16" s="334"/>
      <c r="C16" s="187" t="s">
        <v>59</v>
      </c>
      <c r="D16" s="187" t="s">
        <v>113</v>
      </c>
      <c r="E16" s="229" t="s">
        <v>108</v>
      </c>
      <c r="F16" s="187" t="s">
        <v>58</v>
      </c>
      <c r="G16" s="69" t="s">
        <v>114</v>
      </c>
    </row>
    <row r="17" spans="1:7" ht="23.25" customHeight="1" x14ac:dyDescent="0.2">
      <c r="A17" s="81" t="s">
        <v>77</v>
      </c>
      <c r="B17" s="82" t="s">
        <v>130</v>
      </c>
      <c r="C17" s="83">
        <v>0</v>
      </c>
      <c r="D17" s="83">
        <v>1597368</v>
      </c>
      <c r="E17" s="234">
        <f>G17-D17</f>
        <v>0</v>
      </c>
      <c r="F17" s="72">
        <f>G17/D17*100</f>
        <v>100</v>
      </c>
      <c r="G17" s="84">
        <v>1597368</v>
      </c>
    </row>
    <row r="18" spans="1:7" ht="24.95" customHeight="1" x14ac:dyDescent="0.2">
      <c r="A18" s="81" t="s">
        <v>96</v>
      </c>
      <c r="B18" s="82" t="s">
        <v>97</v>
      </c>
      <c r="C18" s="83">
        <v>200000</v>
      </c>
      <c r="D18" s="83">
        <v>856000</v>
      </c>
      <c r="E18" s="234">
        <f>G18-D18</f>
        <v>145000</v>
      </c>
      <c r="F18" s="72">
        <f>G18/D18*100</f>
        <v>116.93925233644859</v>
      </c>
      <c r="G18" s="84">
        <v>1001000</v>
      </c>
    </row>
    <row r="19" spans="1:7" ht="24.95" customHeight="1" thickBot="1" x14ac:dyDescent="0.25">
      <c r="A19" s="70" t="s">
        <v>62</v>
      </c>
      <c r="B19" s="71" t="s">
        <v>63</v>
      </c>
      <c r="C19" s="80">
        <v>3000</v>
      </c>
      <c r="D19" s="235">
        <v>3940</v>
      </c>
      <c r="E19" s="234">
        <f>G19-D19</f>
        <v>0</v>
      </c>
      <c r="F19" s="72">
        <f>G19/D19*100</f>
        <v>100</v>
      </c>
      <c r="G19" s="85">
        <v>3940</v>
      </c>
    </row>
    <row r="20" spans="1:7" ht="24.95" customHeight="1" thickBot="1" x14ac:dyDescent="0.25">
      <c r="A20" s="325" t="s">
        <v>64</v>
      </c>
      <c r="B20" s="326"/>
      <c r="C20" s="162">
        <f>SUM(C18:C19)</f>
        <v>203000</v>
      </c>
      <c r="D20" s="162">
        <f>SUM(D17:D19)</f>
        <v>2457308</v>
      </c>
      <c r="E20" s="237">
        <f>SUM(E18:E19)</f>
        <v>145000</v>
      </c>
      <c r="F20" s="239">
        <f>G20/D20*100</f>
        <v>105.9007662043179</v>
      </c>
      <c r="G20" s="78">
        <f>SUM(G17:G19)</f>
        <v>2602308</v>
      </c>
    </row>
    <row r="21" spans="1:7" ht="24.95" customHeight="1" thickBot="1" x14ac:dyDescent="0.25">
      <c r="A21" s="191"/>
      <c r="B21" s="86"/>
      <c r="C21" s="86"/>
      <c r="D21" s="86"/>
      <c r="E21" s="87"/>
      <c r="F21" s="88"/>
      <c r="G21" s="192"/>
    </row>
    <row r="22" spans="1:7" ht="26.25" customHeight="1" thickBot="1" x14ac:dyDescent="0.25">
      <c r="A22" s="325" t="s">
        <v>65</v>
      </c>
      <c r="B22" s="326"/>
      <c r="C22" s="237">
        <f>C13+C20</f>
        <v>18251485</v>
      </c>
      <c r="D22" s="238">
        <f>D13+D20</f>
        <v>19303196</v>
      </c>
      <c r="E22" s="237">
        <f>E13+E20</f>
        <v>145000</v>
      </c>
      <c r="F22" s="79">
        <f>G22/D22*100</f>
        <v>100.75117094599257</v>
      </c>
      <c r="G22" s="236">
        <f>G13+G20</f>
        <v>19448196</v>
      </c>
    </row>
  </sheetData>
  <mergeCells count="15">
    <mergeCell ref="A2:G2"/>
    <mergeCell ref="A13:B13"/>
    <mergeCell ref="A3:G3"/>
    <mergeCell ref="A6:G6"/>
    <mergeCell ref="A7:A8"/>
    <mergeCell ref="B7:B8"/>
    <mergeCell ref="A10:A12"/>
    <mergeCell ref="A5:G5"/>
    <mergeCell ref="C7:F7"/>
    <mergeCell ref="A22:B22"/>
    <mergeCell ref="A14:G14"/>
    <mergeCell ref="A15:A16"/>
    <mergeCell ref="B15:B16"/>
    <mergeCell ref="A20:B20"/>
    <mergeCell ref="C15:F15"/>
  </mergeCells>
  <phoneticPr fontId="0" type="noConversion"/>
  <pageMargins left="1" right="1" top="1" bottom="1" header="0.5" footer="0.5"/>
  <pageSetup paperSize="9" scale="66" orientation="portrait" horizontalDpi="4294967293" r:id="rId1"/>
  <headerFooter alignWithMargins="0">
    <oddHeader>&amp;LKálmánfi Béla Művelődési Ház&amp;RIII/2.a) számú melléklet</oddHeader>
    <oddFooter xml:space="preserve">&amp;C&amp;P/&amp;N&amp;R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5"/>
  <sheetViews>
    <sheetView showGridLines="0" topLeftCell="A19" zoomScaleNormal="100" zoomScaleSheetLayoutView="100" workbookViewId="0">
      <selection activeCell="M39" sqref="M39"/>
    </sheetView>
  </sheetViews>
  <sheetFormatPr defaultRowHeight="12.75" x14ac:dyDescent="0.2"/>
  <cols>
    <col min="1" max="1" width="12.28515625" customWidth="1"/>
    <col min="2" max="2" width="38.140625" customWidth="1"/>
    <col min="3" max="4" width="15.42578125" customWidth="1"/>
    <col min="5" max="5" width="13.140625" customWidth="1"/>
    <col min="6" max="6" width="9.7109375" customWidth="1"/>
    <col min="7" max="7" width="17" customWidth="1"/>
    <col min="8" max="9" width="10.140625" bestFit="1" customWidth="1"/>
  </cols>
  <sheetData>
    <row r="1" spans="1:8" x14ac:dyDescent="0.2">
      <c r="F1" s="6"/>
      <c r="G1" s="6"/>
    </row>
    <row r="2" spans="1:8" x14ac:dyDescent="0.2">
      <c r="A2" s="327" t="s">
        <v>121</v>
      </c>
      <c r="B2" s="327"/>
      <c r="C2" s="327"/>
      <c r="D2" s="327"/>
      <c r="E2" s="327"/>
      <c r="F2" s="327"/>
      <c r="G2" s="327"/>
    </row>
    <row r="3" spans="1:8" x14ac:dyDescent="0.2">
      <c r="A3" s="327" t="s">
        <v>111</v>
      </c>
      <c r="B3" s="327"/>
      <c r="C3" s="327"/>
      <c r="D3" s="327"/>
      <c r="E3" s="327"/>
      <c r="F3" s="327"/>
      <c r="G3" s="327"/>
    </row>
    <row r="4" spans="1:8" ht="13.5" thickBot="1" x14ac:dyDescent="0.25">
      <c r="G4" s="9" t="s">
        <v>49</v>
      </c>
    </row>
    <row r="5" spans="1:8" ht="21.75" customHeight="1" thickBot="1" x14ac:dyDescent="0.25">
      <c r="A5" s="355" t="s">
        <v>38</v>
      </c>
      <c r="B5" s="356"/>
      <c r="C5" s="356"/>
      <c r="D5" s="356"/>
      <c r="E5" s="356"/>
      <c r="F5" s="356"/>
      <c r="G5" s="357"/>
    </row>
    <row r="6" spans="1:8" x14ac:dyDescent="0.2">
      <c r="A6" s="358" t="s">
        <v>0</v>
      </c>
      <c r="B6" s="360" t="s">
        <v>18</v>
      </c>
      <c r="C6" s="362">
        <v>2022</v>
      </c>
      <c r="D6" s="363"/>
      <c r="E6" s="337"/>
      <c r="F6" s="338"/>
      <c r="G6" s="90">
        <v>2022</v>
      </c>
    </row>
    <row r="7" spans="1:8" ht="30.75" customHeight="1" thickBot="1" x14ac:dyDescent="0.25">
      <c r="A7" s="359"/>
      <c r="B7" s="361"/>
      <c r="C7" s="91" t="s">
        <v>59</v>
      </c>
      <c r="D7" s="91" t="s">
        <v>112</v>
      </c>
      <c r="E7" s="218" t="s">
        <v>108</v>
      </c>
      <c r="F7" s="91" t="s">
        <v>58</v>
      </c>
      <c r="G7" s="92" t="s">
        <v>115</v>
      </c>
    </row>
    <row r="8" spans="1:8" ht="22.5" customHeight="1" x14ac:dyDescent="0.2">
      <c r="A8" s="281" t="s">
        <v>4</v>
      </c>
      <c r="B8" s="282" t="s">
        <v>21</v>
      </c>
      <c r="C8" s="182">
        <f>SUM('Kiadások COFOG szerint'!C30)</f>
        <v>9780000</v>
      </c>
      <c r="D8" s="182">
        <f>SUM('Kiadások COFOG szerint'!D30)</f>
        <v>9340000</v>
      </c>
      <c r="E8" s="182">
        <f>SUM('Kiadások COFOG szerint'!E30)</f>
        <v>0</v>
      </c>
      <c r="F8" s="257">
        <f>SUM(G8/D8*100)</f>
        <v>100</v>
      </c>
      <c r="G8" s="283">
        <f>SUM('Kiadások COFOG szerint'!G30)</f>
        <v>9340000</v>
      </c>
      <c r="H8" s="15"/>
    </row>
    <row r="9" spans="1:8" ht="22.5" customHeight="1" x14ac:dyDescent="0.2">
      <c r="A9" s="93" t="s">
        <v>126</v>
      </c>
      <c r="B9" s="180" t="s">
        <v>127</v>
      </c>
      <c r="C9" s="183">
        <v>0</v>
      </c>
      <c r="D9" s="183">
        <f>SUM('Kiadások COFOG szerint'!D31)</f>
        <v>375940</v>
      </c>
      <c r="E9" s="183">
        <f>SUM('Kiadások COFOG szerint'!E31)</f>
        <v>0</v>
      </c>
      <c r="F9" s="258">
        <f>SUM(G9/D9*100)</f>
        <v>100</v>
      </c>
      <c r="G9" s="99">
        <f>SUM('Kiadások COFOG szerint'!G31)</f>
        <v>375940</v>
      </c>
      <c r="H9" s="15"/>
    </row>
    <row r="10" spans="1:8" ht="22.5" customHeight="1" x14ac:dyDescent="0.2">
      <c r="A10" s="97" t="s">
        <v>67</v>
      </c>
      <c r="B10" s="181" t="s">
        <v>68</v>
      </c>
      <c r="C10" s="183">
        <f>SUM('Kiadások COFOG szerint'!C32)</f>
        <v>400000</v>
      </c>
      <c r="D10" s="183">
        <f>SUM('Kiadások COFOG szerint'!D32)</f>
        <v>200000</v>
      </c>
      <c r="E10" s="183">
        <f>SUM('Kiadások COFOG szerint'!E32)</f>
        <v>0</v>
      </c>
      <c r="F10" s="96">
        <f>SUM('Kiadások COFOG szerint'!F32)</f>
        <v>100</v>
      </c>
      <c r="G10" s="284">
        <f>SUM('Kiadások COFOG szerint'!G32)</f>
        <v>200000</v>
      </c>
    </row>
    <row r="11" spans="1:8" ht="22.5" customHeight="1" x14ac:dyDescent="0.2">
      <c r="A11" s="97" t="s">
        <v>5</v>
      </c>
      <c r="B11" s="181" t="s">
        <v>22</v>
      </c>
      <c r="C11" s="183">
        <f>SUM('Kiadások COFOG szerint'!C33)</f>
        <v>150000</v>
      </c>
      <c r="D11" s="183">
        <f>SUM('Kiadások COFOG szerint'!D33)</f>
        <v>150000</v>
      </c>
      <c r="E11" s="183">
        <f>SUM('Kiadások COFOG szerint'!E33)</f>
        <v>-62000</v>
      </c>
      <c r="F11" s="96">
        <f>SUM('Kiadások COFOG szerint'!F33)</f>
        <v>0</v>
      </c>
      <c r="G11" s="284">
        <f>SUM('Kiadások COFOG szerint'!G33)</f>
        <v>88000</v>
      </c>
      <c r="H11" s="15"/>
    </row>
    <row r="12" spans="1:8" ht="22.5" customHeight="1" x14ac:dyDescent="0.2">
      <c r="A12" s="97" t="s">
        <v>6</v>
      </c>
      <c r="B12" s="181" t="s">
        <v>23</v>
      </c>
      <c r="C12" s="183">
        <f>SUM('Kiadások COFOG szerint'!C34)</f>
        <v>24000</v>
      </c>
      <c r="D12" s="183">
        <f>SUM('Kiadások COFOG szerint'!D34)</f>
        <v>0</v>
      </c>
      <c r="E12" s="183">
        <f>SUM('Kiadások COFOG szerint'!E34)</f>
        <v>0</v>
      </c>
      <c r="F12" s="96">
        <f>SUM('Kiadások COFOG szerint'!F34)</f>
        <v>0</v>
      </c>
      <c r="G12" s="284">
        <f>SUM('Kiadások COFOG szerint'!G34)</f>
        <v>0</v>
      </c>
      <c r="H12" s="15"/>
    </row>
    <row r="13" spans="1:8" ht="22.5" customHeight="1" x14ac:dyDescent="0.2">
      <c r="A13" s="97" t="s">
        <v>7</v>
      </c>
      <c r="B13" s="181" t="s">
        <v>24</v>
      </c>
      <c r="C13" s="183">
        <f>SUM('Kiadások COFOG szerint'!C35)</f>
        <v>296000</v>
      </c>
      <c r="D13" s="183">
        <f>SUM('Kiadások COFOG szerint'!D35)</f>
        <v>760000</v>
      </c>
      <c r="E13" s="183">
        <f>SUM('Kiadások COFOG szerint'!E35)</f>
        <v>32000</v>
      </c>
      <c r="F13" s="96">
        <f>SUM('Kiadások COFOG szerint'!F35)</f>
        <v>0</v>
      </c>
      <c r="G13" s="284">
        <f>SUM('Kiadások COFOG szerint'!G35)</f>
        <v>792000</v>
      </c>
    </row>
    <row r="14" spans="1:8" ht="22.5" customHeight="1" x14ac:dyDescent="0.2">
      <c r="A14" s="100" t="s">
        <v>107</v>
      </c>
      <c r="B14" s="179" t="s">
        <v>106</v>
      </c>
      <c r="C14" s="117">
        <v>0</v>
      </c>
      <c r="D14" s="217">
        <f>'[1]Kiadások COFOG szerint'!D35</f>
        <v>0</v>
      </c>
      <c r="E14" s="95">
        <f t="shared" ref="E14" si="0">G14-D14</f>
        <v>0</v>
      </c>
      <c r="F14" s="96"/>
      <c r="G14" s="99">
        <f>'Kiadások COFOG szerint'!G36</f>
        <v>0</v>
      </c>
    </row>
    <row r="15" spans="1:8" ht="30" customHeight="1" x14ac:dyDescent="0.2">
      <c r="A15" s="97" t="s">
        <v>8</v>
      </c>
      <c r="B15" s="219" t="s">
        <v>25</v>
      </c>
      <c r="C15" s="220">
        <f>SUM('Kiadások COFOG szerint'!C37+'Kiadások COFOG szerint'!C16)</f>
        <v>720000</v>
      </c>
      <c r="D15" s="220">
        <f>SUM('Kiadások COFOG szerint'!D37+'Kiadások COFOG szerint'!D16)</f>
        <v>720000</v>
      </c>
      <c r="E15" s="220">
        <f>SUM('Kiadások COFOG szerint'!E37+'Kiadások COFOG szerint'!E16)</f>
        <v>0</v>
      </c>
      <c r="F15" s="223">
        <f>SUM('Kiadások COFOG szerint'!F37+'Kiadások COFOG szerint'!F16)</f>
        <v>100</v>
      </c>
      <c r="G15" s="285">
        <f>SUM('Kiadások COFOG szerint'!G37+'Kiadások COFOG szerint'!G16)</f>
        <v>720000</v>
      </c>
    </row>
    <row r="16" spans="1:8" ht="30" customHeight="1" thickBot="1" x14ac:dyDescent="0.25">
      <c r="A16" s="100" t="s">
        <v>119</v>
      </c>
      <c r="B16" s="221" t="s">
        <v>120</v>
      </c>
      <c r="C16" s="222">
        <f>SUM('Kiadások COFOG szerint'!C38)</f>
        <v>0</v>
      </c>
      <c r="D16" s="222">
        <f>SUM('Kiadások COFOG szerint'!D38)</f>
        <v>25000</v>
      </c>
      <c r="E16" s="222">
        <f>SUM('Kiadások COFOG szerint'!E38)</f>
        <v>0</v>
      </c>
      <c r="F16" s="224">
        <f>SUM('Kiadások COFOG szerint'!F38)</f>
        <v>100</v>
      </c>
      <c r="G16" s="286">
        <f>SUM('Kiadások COFOG szerint'!G38)</f>
        <v>25000</v>
      </c>
    </row>
    <row r="17" spans="1:11" ht="24" customHeight="1" thickBot="1" x14ac:dyDescent="0.25">
      <c r="A17" s="351" t="s">
        <v>35</v>
      </c>
      <c r="B17" s="352"/>
      <c r="C17" s="163">
        <f>SUM(C8:C16)</f>
        <v>11370000</v>
      </c>
      <c r="D17" s="163">
        <f>SUM(D8:D16)</f>
        <v>11570940</v>
      </c>
      <c r="E17" s="104">
        <f>SUM(E8:E15)</f>
        <v>-30000</v>
      </c>
      <c r="F17" s="105">
        <f t="shared" ref="F17:F20" si="1">G17/C17*100</f>
        <v>101.50343007915568</v>
      </c>
      <c r="G17" s="103">
        <f>SUM(G8:G16)</f>
        <v>11540940</v>
      </c>
      <c r="I17" s="23"/>
    </row>
    <row r="18" spans="1:11" ht="20.100000000000001" customHeight="1" x14ac:dyDescent="0.2">
      <c r="A18" s="93" t="s">
        <v>9</v>
      </c>
      <c r="B18" s="94" t="s">
        <v>26</v>
      </c>
      <c r="C18" s="95">
        <f>SUM('Kiadások COFOG szerint'!C18+'Kiadások COFOG szerint'!C40)</f>
        <v>1400000</v>
      </c>
      <c r="D18" s="95">
        <f>SUM('Kiadások COFOG szerint'!D18+'Kiadások COFOG szerint'!D40)</f>
        <v>1400000</v>
      </c>
      <c r="E18" s="95">
        <f>SUM('Kiadások COFOG szerint'!E18+'Kiadások COFOG szerint'!E40)</f>
        <v>30000</v>
      </c>
      <c r="F18" s="228">
        <f>SUM(G18/D18*100)</f>
        <v>102.14285714285714</v>
      </c>
      <c r="G18" s="287">
        <f>SUM('Kiadások COFOG szerint'!G18+'Kiadások COFOG szerint'!G40)</f>
        <v>1430000</v>
      </c>
      <c r="H18" s="15"/>
    </row>
    <row r="19" spans="1:11" ht="23.25" customHeight="1" thickBot="1" x14ac:dyDescent="0.25">
      <c r="A19" s="100" t="s">
        <v>10</v>
      </c>
      <c r="B19" s="101" t="s">
        <v>27</v>
      </c>
      <c r="C19" s="102">
        <f>SUM('Kiadások COFOG szerint'!C19+'Kiadások COFOG szerint'!C41)</f>
        <v>0</v>
      </c>
      <c r="D19" s="102">
        <f>SUM('Kiadások COFOG szerint'!D19+'Kiadások COFOG szerint'!D41)</f>
        <v>0</v>
      </c>
      <c r="E19" s="102">
        <f>SUM('Kiadások COFOG szerint'!E19+'Kiadások COFOG szerint'!E41)</f>
        <v>0</v>
      </c>
      <c r="F19" s="225">
        <f>SUM('Kiadások COFOG szerint'!F19+'Kiadások COFOG szerint'!F41)</f>
        <v>0</v>
      </c>
      <c r="G19" s="288">
        <f>SUM('Kiadások COFOG szerint'!G19+'Kiadások COFOG szerint'!G41)</f>
        <v>0</v>
      </c>
      <c r="H19" s="15"/>
    </row>
    <row r="20" spans="1:11" ht="24.95" customHeight="1" thickBot="1" x14ac:dyDescent="0.25">
      <c r="A20" s="351" t="s">
        <v>36</v>
      </c>
      <c r="B20" s="352"/>
      <c r="C20" s="163">
        <f>SUM(C18:C19)</f>
        <v>1400000</v>
      </c>
      <c r="D20" s="163">
        <f>SUM(D18:D19)</f>
        <v>1400000</v>
      </c>
      <c r="E20" s="103">
        <f>SUM(E18:E19)</f>
        <v>30000</v>
      </c>
      <c r="F20" s="105">
        <f t="shared" si="1"/>
        <v>102.14285714285714</v>
      </c>
      <c r="G20" s="103">
        <f>SUM(G18:G19)</f>
        <v>1430000</v>
      </c>
    </row>
    <row r="21" spans="1:11" ht="20.100000000000001" customHeight="1" x14ac:dyDescent="0.2">
      <c r="A21" s="93" t="s">
        <v>11</v>
      </c>
      <c r="B21" s="106" t="s">
        <v>28</v>
      </c>
      <c r="C21" s="107">
        <f>SUM('Kiadások COFOG szerint'!C9+'Kiadások COFOG szerint'!C43)</f>
        <v>755000</v>
      </c>
      <c r="D21" s="107">
        <f>SUM('Kiadások COFOG szerint'!D9+'Kiadások COFOG szerint'!D43)</f>
        <v>755000</v>
      </c>
      <c r="E21" s="107">
        <f>SUM('Kiadások COFOG szerint'!E9+'Kiadások COFOG szerint'!E43)</f>
        <v>-20000</v>
      </c>
      <c r="F21" s="226">
        <f>SUM(G21/D21*100)</f>
        <v>97.350993377483448</v>
      </c>
      <c r="G21" s="289">
        <f>SUM('Kiadások COFOG szerint'!G9+'Kiadások COFOG szerint'!G43)</f>
        <v>735000</v>
      </c>
      <c r="H21" s="15"/>
    </row>
    <row r="22" spans="1:11" ht="20.100000000000001" customHeight="1" x14ac:dyDescent="0.2">
      <c r="A22" s="97" t="s">
        <v>12</v>
      </c>
      <c r="B22" s="108" t="s">
        <v>29</v>
      </c>
      <c r="C22" s="109">
        <f>SUM('Kiadások COFOG szerint'!C44)</f>
        <v>500000</v>
      </c>
      <c r="D22" s="109">
        <f>SUM('Kiadások COFOG szerint'!D44)</f>
        <v>1117000</v>
      </c>
      <c r="E22" s="109">
        <f>SUM('Kiadások COFOG szerint'!E44)</f>
        <v>165000</v>
      </c>
      <c r="F22" s="226">
        <f t="shared" ref="F22:F31" si="2">SUM(G22/D22*100)</f>
        <v>114.77170993733215</v>
      </c>
      <c r="G22" s="290">
        <f>SUM('Kiadások COFOG szerint'!G44)</f>
        <v>1282000</v>
      </c>
      <c r="H22" s="15"/>
    </row>
    <row r="23" spans="1:11" ht="20.100000000000001" customHeight="1" x14ac:dyDescent="0.2">
      <c r="A23" s="97" t="s">
        <v>70</v>
      </c>
      <c r="B23" s="98" t="s">
        <v>71</v>
      </c>
      <c r="C23" s="110">
        <f>SUM('Kiadások COFOG szerint'!C45)</f>
        <v>93000</v>
      </c>
      <c r="D23" s="110">
        <f>SUM('Kiadások COFOG szerint'!D45)</f>
        <v>153000</v>
      </c>
      <c r="E23" s="110">
        <f>SUM('Kiadások COFOG szerint'!E45)</f>
        <v>0</v>
      </c>
      <c r="F23" s="226">
        <f t="shared" si="2"/>
        <v>100</v>
      </c>
      <c r="G23" s="291">
        <f>SUM('Kiadások COFOG szerint'!G45)</f>
        <v>153000</v>
      </c>
      <c r="H23" s="15"/>
    </row>
    <row r="24" spans="1:11" ht="20.100000000000001" customHeight="1" x14ac:dyDescent="0.2">
      <c r="A24" s="97" t="s">
        <v>76</v>
      </c>
      <c r="B24" s="111" t="s">
        <v>72</v>
      </c>
      <c r="C24" s="110">
        <f>SUM('Kiadások COFOG szerint'!C46)</f>
        <v>60000</v>
      </c>
      <c r="D24" s="110">
        <f>SUM('Kiadások COFOG szerint'!D46)</f>
        <v>60000</v>
      </c>
      <c r="E24" s="110">
        <f>SUM('Kiadások COFOG szerint'!E46)</f>
        <v>0</v>
      </c>
      <c r="F24" s="226">
        <f t="shared" si="2"/>
        <v>100</v>
      </c>
      <c r="G24" s="291">
        <f>SUM('Kiadások COFOG szerint'!G46)</f>
        <v>60000</v>
      </c>
      <c r="H24" s="15"/>
    </row>
    <row r="25" spans="1:11" ht="20.100000000000001" customHeight="1" x14ac:dyDescent="0.2">
      <c r="A25" s="97" t="s">
        <v>84</v>
      </c>
      <c r="B25" s="111" t="s">
        <v>98</v>
      </c>
      <c r="C25" s="110">
        <f>SUM('Kiadások COFOG szerint'!C47)</f>
        <v>1900000</v>
      </c>
      <c r="D25" s="110">
        <f>SUM('Kiadások COFOG szerint'!D47)</f>
        <v>2300000</v>
      </c>
      <c r="E25" s="110">
        <f>SUM('Kiadások COFOG szerint'!E47)</f>
        <v>0</v>
      </c>
      <c r="F25" s="226">
        <f t="shared" si="2"/>
        <v>100</v>
      </c>
      <c r="G25" s="291">
        <f>SUM('Kiadások COFOG szerint'!G47)</f>
        <v>2300000</v>
      </c>
      <c r="H25" s="15"/>
    </row>
    <row r="26" spans="1:11" ht="20.100000000000001" customHeight="1" x14ac:dyDescent="0.2">
      <c r="A26" s="97" t="s">
        <v>82</v>
      </c>
      <c r="B26" s="111" t="s">
        <v>99</v>
      </c>
      <c r="C26" s="110">
        <f>SUM('Kiadások COFOG szerint'!C48)</f>
        <v>50000</v>
      </c>
      <c r="D26" s="110">
        <f>SUM('Kiadások COFOG szerint'!D48)</f>
        <v>50000</v>
      </c>
      <c r="E26" s="110">
        <f>SUM('Kiadások COFOG szerint'!E48)</f>
        <v>0</v>
      </c>
      <c r="F26" s="226">
        <f t="shared" si="2"/>
        <v>100</v>
      </c>
      <c r="G26" s="291">
        <f>SUM('Kiadások COFOG szerint'!G48)</f>
        <v>50000</v>
      </c>
      <c r="H26" s="15"/>
    </row>
    <row r="27" spans="1:11" ht="20.100000000000001" customHeight="1" x14ac:dyDescent="0.2">
      <c r="A27" s="97" t="s">
        <v>116</v>
      </c>
      <c r="B27" s="111" t="s">
        <v>117</v>
      </c>
      <c r="C27" s="110">
        <f>SUM('Kiadások COFOG szerint'!C49)</f>
        <v>0</v>
      </c>
      <c r="D27" s="110">
        <f>SUM('Kiadások COFOG szerint'!D49)</f>
        <v>0</v>
      </c>
      <c r="E27" s="110">
        <f>SUM('Kiadások COFOG szerint'!E49)</f>
        <v>0</v>
      </c>
      <c r="F27" s="226">
        <v>0</v>
      </c>
      <c r="G27" s="291">
        <f>SUM('Kiadások COFOG szerint'!G49)</f>
        <v>0</v>
      </c>
      <c r="H27" s="15"/>
    </row>
    <row r="28" spans="1:11" ht="20.100000000000001" customHeight="1" x14ac:dyDescent="0.2">
      <c r="A28" s="112" t="s">
        <v>14</v>
      </c>
      <c r="B28" s="111" t="s">
        <v>30</v>
      </c>
      <c r="C28" s="110">
        <f>SUM('Kiadások COFOG szerint'!C50)</f>
        <v>800000</v>
      </c>
      <c r="D28" s="110">
        <f>SUM('Kiadások COFOG szerint'!D50)</f>
        <v>522000</v>
      </c>
      <c r="E28" s="110">
        <f>SUM('Kiadások COFOG szerint'!E50)</f>
        <v>-13000</v>
      </c>
      <c r="F28" s="226">
        <f t="shared" si="2"/>
        <v>97.509578544061299</v>
      </c>
      <c r="G28" s="291">
        <f>SUM('Kiadások COFOG szerint'!G50)</f>
        <v>509000</v>
      </c>
      <c r="H28" s="15"/>
      <c r="K28" s="15"/>
    </row>
    <row r="29" spans="1:11" ht="20.100000000000001" customHeight="1" x14ac:dyDescent="0.2">
      <c r="A29" s="112" t="s">
        <v>15</v>
      </c>
      <c r="B29" s="111" t="s">
        <v>31</v>
      </c>
      <c r="C29" s="110">
        <f>SUM('Kiadások COFOG szerint'!C51)</f>
        <v>100000</v>
      </c>
      <c r="D29" s="110">
        <f>SUM('Kiadások COFOG szerint'!D51)</f>
        <v>100000</v>
      </c>
      <c r="E29" s="110">
        <f>SUM('Kiadások COFOG szerint'!E51)</f>
        <v>13000</v>
      </c>
      <c r="F29" s="226">
        <f t="shared" si="2"/>
        <v>112.99999999999999</v>
      </c>
      <c r="G29" s="291">
        <f>SUM('Kiadások COFOG szerint'!G51)</f>
        <v>113000</v>
      </c>
      <c r="H29" s="15"/>
      <c r="K29" s="15"/>
    </row>
    <row r="30" spans="1:11" ht="25.5" customHeight="1" x14ac:dyDescent="0.2">
      <c r="A30" s="112" t="s">
        <v>16</v>
      </c>
      <c r="B30" s="98" t="s">
        <v>32</v>
      </c>
      <c r="C30" s="110">
        <f>SUM('Kiadások COFOG szerint'!C52+'Kiadások COFOG szerint'!C11)</f>
        <v>964485</v>
      </c>
      <c r="D30" s="110">
        <f>SUM('Kiadások COFOG szerint'!D52+'Kiadások COFOG szerint'!D11)</f>
        <v>964485</v>
      </c>
      <c r="E30" s="110">
        <f>SUM('Kiadások COFOG szerint'!E52+'Kiadások COFOG szerint'!E11)</f>
        <v>0</v>
      </c>
      <c r="F30" s="226">
        <f t="shared" si="2"/>
        <v>100</v>
      </c>
      <c r="G30" s="291">
        <f>SUM('Kiadások COFOG szerint'!G52+'Kiadások COFOG szerint'!G11)</f>
        <v>964485</v>
      </c>
      <c r="H30" s="15"/>
      <c r="K30" s="15"/>
    </row>
    <row r="31" spans="1:11" ht="20.100000000000001" customHeight="1" thickBot="1" x14ac:dyDescent="0.25">
      <c r="A31" s="113" t="s">
        <v>17</v>
      </c>
      <c r="B31" s="101" t="s">
        <v>33</v>
      </c>
      <c r="C31" s="114">
        <v>5000</v>
      </c>
      <c r="D31" s="267">
        <f>SUM('Kiadások COFOG szerint'!D53)</f>
        <v>30000</v>
      </c>
      <c r="E31" s="107">
        <f t="shared" ref="E31" si="3">G31-D31</f>
        <v>0</v>
      </c>
      <c r="F31" s="226">
        <f t="shared" si="2"/>
        <v>100</v>
      </c>
      <c r="G31" s="115">
        <f>SUM('Kiadások COFOG szerint'!G53)</f>
        <v>30000</v>
      </c>
      <c r="H31" s="15"/>
      <c r="K31" s="15"/>
    </row>
    <row r="32" spans="1:11" ht="24.95" customHeight="1" thickBot="1" x14ac:dyDescent="0.25">
      <c r="A32" s="351" t="s">
        <v>37</v>
      </c>
      <c r="B32" s="352"/>
      <c r="C32" s="163">
        <f>SUM(C21:C31)</f>
        <v>5227485</v>
      </c>
      <c r="D32" s="163">
        <f>SUM(D21:D31)</f>
        <v>6051485</v>
      </c>
      <c r="E32" s="103">
        <f>SUM(E21:E31)</f>
        <v>145000</v>
      </c>
      <c r="F32" s="116">
        <f t="shared" ref="F32" si="4">G32/C32*100</f>
        <v>118.5366385556343</v>
      </c>
      <c r="G32" s="103">
        <f>SUM(G21:G31)</f>
        <v>6196485</v>
      </c>
      <c r="K32" s="15"/>
    </row>
    <row r="33" spans="1:11" ht="24.95" customHeight="1" x14ac:dyDescent="0.2">
      <c r="A33" s="262" t="s">
        <v>128</v>
      </c>
      <c r="B33" s="263" t="s">
        <v>129</v>
      </c>
      <c r="C33" s="264">
        <v>0</v>
      </c>
      <c r="D33" s="264">
        <f>SUM('Kiadások COFOG szerint'!D55)</f>
        <v>26771</v>
      </c>
      <c r="E33" s="264">
        <f>SUM('Kiadások COFOG szerint'!E55)</f>
        <v>0</v>
      </c>
      <c r="F33" s="145">
        <f>SUM('Kiadások COFOG szerint'!F55)</f>
        <v>100</v>
      </c>
      <c r="G33" s="292">
        <f>SUM('Kiadások COFOG szerint'!G55)</f>
        <v>26771</v>
      </c>
      <c r="K33" s="15"/>
    </row>
    <row r="34" spans="1:11" ht="24.95" customHeight="1" x14ac:dyDescent="0.2">
      <c r="A34" s="259" t="s">
        <v>86</v>
      </c>
      <c r="B34" s="260" t="s">
        <v>87</v>
      </c>
      <c r="C34" s="261">
        <f>SUM('Kiadások COFOG szerint'!C56)</f>
        <v>200000</v>
      </c>
      <c r="D34" s="261">
        <f>SUM('Kiadások COFOG szerint'!D56)</f>
        <v>200000</v>
      </c>
      <c r="E34" s="261">
        <f>SUM('Kiadások COFOG szerint'!E56)</f>
        <v>0</v>
      </c>
      <c r="F34" s="265">
        <f>SUM('Kiadások COFOG szerint'!F56)</f>
        <v>100</v>
      </c>
      <c r="G34" s="293">
        <f>SUM('Kiadások COFOG szerint'!G56)</f>
        <v>200000</v>
      </c>
      <c r="K34" s="15"/>
    </row>
    <row r="35" spans="1:11" ht="24.95" customHeight="1" thickBot="1" x14ac:dyDescent="0.25">
      <c r="A35" s="118" t="s">
        <v>88</v>
      </c>
      <c r="B35" s="119" t="s">
        <v>90</v>
      </c>
      <c r="C35" s="120">
        <f>SUM('Kiadások COFOG szerint'!C57)</f>
        <v>54000</v>
      </c>
      <c r="D35" s="120">
        <f>SUM('Kiadások COFOG szerint'!D57)</f>
        <v>54000</v>
      </c>
      <c r="E35" s="120">
        <f>SUM('Kiadások COFOG szerint'!E57)</f>
        <v>0</v>
      </c>
      <c r="F35" s="266">
        <f>SUM('Kiadások COFOG szerint'!F57)</f>
        <v>100</v>
      </c>
      <c r="G35" s="294">
        <f>SUM('Kiadások COFOG szerint'!G57)</f>
        <v>54000</v>
      </c>
      <c r="K35" s="15"/>
    </row>
    <row r="36" spans="1:11" ht="24.95" customHeight="1" thickBot="1" x14ac:dyDescent="0.25">
      <c r="A36" s="351" t="s">
        <v>100</v>
      </c>
      <c r="B36" s="352"/>
      <c r="C36" s="163">
        <f>SUM(C34:C35)</f>
        <v>254000</v>
      </c>
      <c r="D36" s="163">
        <f>SUM(D33:D35)</f>
        <v>280771</v>
      </c>
      <c r="E36" s="103">
        <f>SUM(E34:E35)</f>
        <v>0</v>
      </c>
      <c r="F36" s="116">
        <v>0</v>
      </c>
      <c r="G36" s="103">
        <f>SUM(G33:G35)</f>
        <v>280771</v>
      </c>
      <c r="K36" s="15"/>
    </row>
    <row r="37" spans="1:11" ht="21.75" customHeight="1" thickBot="1" x14ac:dyDescent="0.25">
      <c r="A37" s="353" t="s">
        <v>1</v>
      </c>
      <c r="B37" s="354"/>
      <c r="C37" s="164">
        <f>SUM(C17+C20+C32+C36)</f>
        <v>18251485</v>
      </c>
      <c r="D37" s="164">
        <f t="shared" ref="D37:G37" si="5">SUM(D17+D20+D32+D36)</f>
        <v>19303196</v>
      </c>
      <c r="E37" s="164">
        <f t="shared" si="5"/>
        <v>145000</v>
      </c>
      <c r="F37" s="227">
        <f>SUM(G37/D37*100)</f>
        <v>100.75117094599257</v>
      </c>
      <c r="G37" s="295">
        <f t="shared" si="5"/>
        <v>19448196</v>
      </c>
      <c r="H37" s="16"/>
      <c r="K37" s="15"/>
    </row>
    <row r="38" spans="1:11" x14ac:dyDescent="0.2">
      <c r="K38" s="15"/>
    </row>
    <row r="39" spans="1:11" x14ac:dyDescent="0.2">
      <c r="A39" s="43" t="s">
        <v>109</v>
      </c>
      <c r="B39" s="43"/>
      <c r="C39" s="186">
        <f>C37-'Kiadások COFOG szerint'!C61</f>
        <v>0</v>
      </c>
      <c r="D39" s="186">
        <f>D37-'Kiadások COFOG szerint'!D61</f>
        <v>0</v>
      </c>
      <c r="E39" s="186">
        <f>E37-'Kiadások COFOG szerint'!E61</f>
        <v>0</v>
      </c>
      <c r="F39" s="186"/>
      <c r="G39" s="186">
        <f>G37-'Kiadások COFOG szerint'!G61</f>
        <v>0</v>
      </c>
      <c r="K39" s="15"/>
    </row>
    <row r="40" spans="1:11" x14ac:dyDescent="0.2">
      <c r="K40" s="15"/>
    </row>
    <row r="41" spans="1:11" x14ac:dyDescent="0.2">
      <c r="K41" s="15"/>
    </row>
    <row r="42" spans="1:11" x14ac:dyDescent="0.2">
      <c r="K42" s="15"/>
    </row>
    <row r="43" spans="1:11" x14ac:dyDescent="0.2">
      <c r="K43" s="15"/>
    </row>
    <row r="44" spans="1:11" x14ac:dyDescent="0.2">
      <c r="K44" s="15"/>
    </row>
    <row r="45" spans="1:11" x14ac:dyDescent="0.2">
      <c r="K45" s="15"/>
    </row>
  </sheetData>
  <sheetProtection algorithmName="SHA-512" hashValue="/FPvw8bTX7ZKBaX1nzOliFhRAhTKpohpn25I5yQ81G/wSIV7T/zlOTpQP8Nw7nCuW3ttldOd+MlNDdHBs5q7PA==" saltValue="raFPaZCjuoSKnyqtxEoB+A==" spinCount="100000" sheet="1" objects="1" scenarios="1"/>
  <mergeCells count="11">
    <mergeCell ref="A17:B17"/>
    <mergeCell ref="A20:B20"/>
    <mergeCell ref="A32:B32"/>
    <mergeCell ref="A37:B37"/>
    <mergeCell ref="A2:G2"/>
    <mergeCell ref="A3:G3"/>
    <mergeCell ref="A5:G5"/>
    <mergeCell ref="A6:A7"/>
    <mergeCell ref="B6:B7"/>
    <mergeCell ref="A36:B36"/>
    <mergeCell ref="C6:F6"/>
  </mergeCells>
  <phoneticPr fontId="0" type="noConversion"/>
  <pageMargins left="0.98425196850393704" right="0.98425196850393704" top="0.98425196850393704" bottom="0.98425196850393704" header="0.51181102362204722" footer="0.51181102362204722"/>
  <pageSetup paperSize="9" scale="60" orientation="portrait" r:id="rId1"/>
  <headerFooter alignWithMargins="0">
    <oddHeader>&amp;LKálmánfi Béla Művelődési Ház és Könyvtár&amp;RIII/3. számú melléklet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1"/>
  <sheetViews>
    <sheetView topLeftCell="A40" zoomScaleNormal="100" zoomScaleSheetLayoutView="100" workbookViewId="0">
      <selection activeCell="K58" sqref="K58"/>
    </sheetView>
  </sheetViews>
  <sheetFormatPr defaultRowHeight="12.75" x14ac:dyDescent="0.2"/>
  <cols>
    <col min="1" max="1" width="11.5703125" customWidth="1"/>
    <col min="2" max="2" width="39.140625" customWidth="1"/>
    <col min="3" max="4" width="13.28515625" customWidth="1"/>
    <col min="5" max="5" width="11.42578125" customWidth="1"/>
    <col min="6" max="6" width="9.85546875" customWidth="1"/>
    <col min="7" max="7" width="17.42578125" customWidth="1"/>
    <col min="8" max="8" width="11.42578125" bestFit="1" customWidth="1"/>
    <col min="9" max="9" width="12.42578125" style="43" bestFit="1" customWidth="1"/>
    <col min="10" max="10" width="11.42578125" style="43" bestFit="1" customWidth="1"/>
    <col min="11" max="12" width="15.28515625" style="43" bestFit="1" customWidth="1"/>
    <col min="13" max="13" width="13.7109375" style="43" bestFit="1" customWidth="1"/>
    <col min="14" max="14" width="12.5703125" bestFit="1" customWidth="1"/>
    <col min="15" max="15" width="15.28515625" bestFit="1" customWidth="1"/>
  </cols>
  <sheetData>
    <row r="1" spans="1:13" x14ac:dyDescent="0.2">
      <c r="E1" s="307"/>
      <c r="F1" s="307"/>
      <c r="G1" s="307"/>
    </row>
    <row r="2" spans="1:13" x14ac:dyDescent="0.2">
      <c r="A2" s="327" t="s">
        <v>121</v>
      </c>
      <c r="B2" s="327"/>
      <c r="C2" s="327"/>
      <c r="D2" s="327"/>
      <c r="E2" s="327"/>
      <c r="F2" s="327"/>
      <c r="G2" s="327"/>
    </row>
    <row r="3" spans="1:13" x14ac:dyDescent="0.2">
      <c r="A3" s="327" t="s">
        <v>111</v>
      </c>
      <c r="B3" s="327"/>
      <c r="C3" s="327"/>
      <c r="D3" s="327"/>
      <c r="E3" s="327"/>
      <c r="F3" s="327"/>
      <c r="G3" s="327"/>
    </row>
    <row r="4" spans="1:13" x14ac:dyDescent="0.2">
      <c r="G4" s="9" t="s">
        <v>49</v>
      </c>
    </row>
    <row r="5" spans="1:13" ht="21.95" customHeight="1" thickBot="1" x14ac:dyDescent="0.25">
      <c r="A5" s="373" t="s">
        <v>41</v>
      </c>
      <c r="B5" s="373"/>
      <c r="C5" s="373"/>
      <c r="D5" s="373"/>
      <c r="E5" s="373"/>
      <c r="F5" s="373"/>
      <c r="G5" s="373"/>
      <c r="K5" s="58"/>
      <c r="L5" s="58"/>
      <c r="M5" s="58"/>
    </row>
    <row r="6" spans="1:13" ht="21.95" customHeight="1" x14ac:dyDescent="0.2">
      <c r="A6" s="374" t="s">
        <v>80</v>
      </c>
      <c r="B6" s="375"/>
      <c r="C6" s="375"/>
      <c r="D6" s="375"/>
      <c r="E6" s="375"/>
      <c r="F6" s="375"/>
      <c r="G6" s="376"/>
      <c r="I6" s="59"/>
    </row>
    <row r="7" spans="1:13" ht="18.75" customHeight="1" x14ac:dyDescent="0.2">
      <c r="A7" s="377" t="s">
        <v>0</v>
      </c>
      <c r="B7" s="368" t="s">
        <v>39</v>
      </c>
      <c r="C7" s="386">
        <v>2022</v>
      </c>
      <c r="D7" s="387"/>
      <c r="E7" s="388"/>
      <c r="F7" s="389"/>
      <c r="G7" s="17">
        <v>2022</v>
      </c>
    </row>
    <row r="8" spans="1:13" ht="25.5" customHeight="1" thickBot="1" x14ac:dyDescent="0.25">
      <c r="A8" s="378"/>
      <c r="B8" s="369"/>
      <c r="C8" s="34" t="s">
        <v>59</v>
      </c>
      <c r="D8" s="34" t="s">
        <v>112</v>
      </c>
      <c r="E8" s="201" t="s">
        <v>108</v>
      </c>
      <c r="F8" s="34" t="s">
        <v>58</v>
      </c>
      <c r="G8" s="18" t="s">
        <v>115</v>
      </c>
    </row>
    <row r="9" spans="1:13" ht="21.95" customHeight="1" x14ac:dyDescent="0.2">
      <c r="A9" s="194" t="s">
        <v>11</v>
      </c>
      <c r="B9" s="195" t="s">
        <v>28</v>
      </c>
      <c r="C9" s="196">
        <v>555000</v>
      </c>
      <c r="D9" s="208">
        <v>555000</v>
      </c>
      <c r="E9" s="207">
        <f>G9-D9</f>
        <v>0</v>
      </c>
      <c r="F9" s="197">
        <f>G9/D9*100</f>
        <v>100</v>
      </c>
      <c r="G9" s="198">
        <v>555000</v>
      </c>
      <c r="H9" s="190"/>
    </row>
    <row r="10" spans="1:13" ht="21.95" customHeight="1" x14ac:dyDescent="0.2">
      <c r="A10" s="2" t="s">
        <v>14</v>
      </c>
      <c r="B10" s="35" t="s">
        <v>30</v>
      </c>
      <c r="C10" s="165">
        <v>0</v>
      </c>
      <c r="D10" s="10">
        <v>0</v>
      </c>
      <c r="E10" s="203">
        <f>G10-D10</f>
        <v>0</v>
      </c>
      <c r="F10" s="48">
        <v>0</v>
      </c>
      <c r="G10" s="11">
        <v>0</v>
      </c>
      <c r="H10" s="43"/>
    </row>
    <row r="11" spans="1:13" ht="21.95" customHeight="1" thickBot="1" x14ac:dyDescent="0.25">
      <c r="A11" s="2" t="s">
        <v>16</v>
      </c>
      <c r="B11" s="1" t="s">
        <v>32</v>
      </c>
      <c r="C11" s="166">
        <v>39850</v>
      </c>
      <c r="D11" s="209">
        <v>39850</v>
      </c>
      <c r="E11" s="203">
        <f>G11-D11</f>
        <v>0</v>
      </c>
      <c r="F11" s="48">
        <f>G11/D11*100</f>
        <v>100</v>
      </c>
      <c r="G11" s="11">
        <v>39850</v>
      </c>
      <c r="I11" s="60"/>
      <c r="J11" s="60"/>
    </row>
    <row r="12" spans="1:13" ht="21.95" customHeight="1" thickBot="1" x14ac:dyDescent="0.25">
      <c r="A12" s="379" t="s">
        <v>40</v>
      </c>
      <c r="B12" s="380"/>
      <c r="C12" s="167">
        <f>SUM(C9:C11)</f>
        <v>594850</v>
      </c>
      <c r="D12" s="167">
        <f>SUM(D9:D11)</f>
        <v>594850</v>
      </c>
      <c r="E12" s="167">
        <f>SUM(E9:E11)</f>
        <v>0</v>
      </c>
      <c r="F12" s="42">
        <f>G11/D11*100</f>
        <v>100</v>
      </c>
      <c r="G12" s="26">
        <f>SUM(G9:G11)</f>
        <v>594850</v>
      </c>
      <c r="I12" s="61"/>
    </row>
    <row r="13" spans="1:13" ht="26.25" customHeight="1" thickBot="1" x14ac:dyDescent="0.25">
      <c r="A13" s="383" t="s">
        <v>81</v>
      </c>
      <c r="B13" s="384"/>
      <c r="C13" s="384"/>
      <c r="D13" s="384"/>
      <c r="E13" s="384"/>
      <c r="F13" s="384"/>
      <c r="G13" s="385"/>
      <c r="H13" s="5"/>
    </row>
    <row r="14" spans="1:13" ht="24.95" customHeight="1" x14ac:dyDescent="0.2">
      <c r="A14" s="381" t="s">
        <v>0</v>
      </c>
      <c r="B14" s="382" t="s">
        <v>39</v>
      </c>
      <c r="C14" s="386">
        <v>2022</v>
      </c>
      <c r="D14" s="387"/>
      <c r="E14" s="388"/>
      <c r="F14" s="389"/>
      <c r="G14" s="17">
        <v>2022</v>
      </c>
    </row>
    <row r="15" spans="1:13" ht="24.95" customHeight="1" thickBot="1" x14ac:dyDescent="0.25">
      <c r="A15" s="378"/>
      <c r="B15" s="369"/>
      <c r="C15" s="34" t="s">
        <v>59</v>
      </c>
      <c r="D15" s="34" t="s">
        <v>112</v>
      </c>
      <c r="E15" s="201" t="s">
        <v>108</v>
      </c>
      <c r="F15" s="34" t="s">
        <v>58</v>
      </c>
      <c r="G15" s="18" t="s">
        <v>115</v>
      </c>
    </row>
    <row r="16" spans="1:13" ht="21.95" customHeight="1" thickBot="1" x14ac:dyDescent="0.25">
      <c r="A16" s="40" t="s">
        <v>8</v>
      </c>
      <c r="B16" s="1" t="s">
        <v>25</v>
      </c>
      <c r="C16" s="168">
        <v>720000</v>
      </c>
      <c r="D16" s="209">
        <v>720000</v>
      </c>
      <c r="E16" s="39">
        <f>G16-D16</f>
        <v>0</v>
      </c>
      <c r="F16" s="41">
        <f>G16/C16*100</f>
        <v>100</v>
      </c>
      <c r="G16" s="11">
        <v>720000</v>
      </c>
    </row>
    <row r="17" spans="1:8" ht="21.95" customHeight="1" thickBot="1" x14ac:dyDescent="0.25">
      <c r="A17" s="370" t="s">
        <v>35</v>
      </c>
      <c r="B17" s="372"/>
      <c r="C17" s="172">
        <v>720000</v>
      </c>
      <c r="D17" s="172">
        <f>SUM(D16)</f>
        <v>720000</v>
      </c>
      <c r="E17" s="49">
        <f>SUM(E16:E16)</f>
        <v>0</v>
      </c>
      <c r="F17" s="46">
        <f>G17/C17*100</f>
        <v>100</v>
      </c>
      <c r="G17" s="47">
        <f>SUM(G16:G16)</f>
        <v>720000</v>
      </c>
    </row>
    <row r="18" spans="1:8" ht="21.95" customHeight="1" x14ac:dyDescent="0.2">
      <c r="A18" s="53" t="s">
        <v>73</v>
      </c>
      <c r="B18" s="51" t="s">
        <v>26</v>
      </c>
      <c r="C18" s="169">
        <v>0</v>
      </c>
      <c r="D18" s="169">
        <v>0</v>
      </c>
      <c r="E18" s="54">
        <f>G18-D18</f>
        <v>0</v>
      </c>
      <c r="F18" s="55">
        <v>0</v>
      </c>
      <c r="G18" s="52">
        <v>0</v>
      </c>
    </row>
    <row r="19" spans="1:8" ht="21.95" customHeight="1" thickBot="1" x14ac:dyDescent="0.25">
      <c r="A19" s="27" t="s">
        <v>74</v>
      </c>
      <c r="B19" s="4" t="s">
        <v>75</v>
      </c>
      <c r="C19" s="170">
        <v>0</v>
      </c>
      <c r="D19" s="170">
        <v>0</v>
      </c>
      <c r="E19" s="14">
        <f>G19-D19</f>
        <v>0</v>
      </c>
      <c r="F19" s="45">
        <v>0</v>
      </c>
      <c r="G19" s="12">
        <v>0</v>
      </c>
    </row>
    <row r="20" spans="1:8" ht="21.95" customHeight="1" thickBot="1" x14ac:dyDescent="0.25">
      <c r="A20" s="370" t="s">
        <v>36</v>
      </c>
      <c r="B20" s="367"/>
      <c r="C20" s="172">
        <f>SUM(C18:C19)</f>
        <v>0</v>
      </c>
      <c r="D20" s="172">
        <f>SUM(D18:D19)</f>
        <v>0</v>
      </c>
      <c r="E20" s="49">
        <f>SUM(E18:E19)</f>
        <v>0</v>
      </c>
      <c r="F20" s="46">
        <v>0</v>
      </c>
      <c r="G20" s="47">
        <f>SUM(G18:G19)</f>
        <v>0</v>
      </c>
    </row>
    <row r="21" spans="1:8" ht="21.95" customHeight="1" x14ac:dyDescent="0.2">
      <c r="A21" s="62" t="s">
        <v>11</v>
      </c>
      <c r="B21" s="8" t="s">
        <v>28</v>
      </c>
      <c r="C21" s="168">
        <v>0</v>
      </c>
      <c r="D21" s="168">
        <v>0</v>
      </c>
      <c r="E21" s="14">
        <f>G21-D21</f>
        <v>0</v>
      </c>
      <c r="F21" s="41">
        <v>0</v>
      </c>
      <c r="G21" s="13">
        <v>0</v>
      </c>
    </row>
    <row r="22" spans="1:8" ht="21.95" customHeight="1" x14ac:dyDescent="0.2">
      <c r="A22" s="40" t="s">
        <v>12</v>
      </c>
      <c r="B22" s="1" t="s">
        <v>29</v>
      </c>
      <c r="C22" s="166">
        <v>0</v>
      </c>
      <c r="D22" s="166">
        <v>0</v>
      </c>
      <c r="E22" s="14">
        <f>G22-D22</f>
        <v>0</v>
      </c>
      <c r="F22" s="41">
        <v>0</v>
      </c>
      <c r="G22" s="11">
        <v>0</v>
      </c>
    </row>
    <row r="23" spans="1:8" ht="21.95" customHeight="1" x14ac:dyDescent="0.2">
      <c r="A23" s="40" t="s">
        <v>82</v>
      </c>
      <c r="B23" s="1" t="s">
        <v>83</v>
      </c>
      <c r="C23" s="166">
        <v>0</v>
      </c>
      <c r="D23" s="166">
        <v>0</v>
      </c>
      <c r="E23" s="14">
        <f>G23-D23</f>
        <v>0</v>
      </c>
      <c r="F23" s="41">
        <v>0</v>
      </c>
      <c r="G23" s="11">
        <v>0</v>
      </c>
    </row>
    <row r="24" spans="1:8" ht="21.95" customHeight="1" thickBot="1" x14ac:dyDescent="0.25">
      <c r="A24" s="27" t="s">
        <v>16</v>
      </c>
      <c r="B24" s="4" t="s">
        <v>32</v>
      </c>
      <c r="C24" s="171">
        <v>0</v>
      </c>
      <c r="D24" s="171">
        <v>0</v>
      </c>
      <c r="E24" s="14">
        <f>G24-D24</f>
        <v>0</v>
      </c>
      <c r="F24" s="41">
        <v>0</v>
      </c>
      <c r="G24" s="12">
        <v>0</v>
      </c>
    </row>
    <row r="25" spans="1:8" ht="21.95" customHeight="1" thickBot="1" x14ac:dyDescent="0.25">
      <c r="A25" s="370" t="s">
        <v>37</v>
      </c>
      <c r="B25" s="367"/>
      <c r="C25" s="210">
        <v>0</v>
      </c>
      <c r="D25" s="173">
        <v>0</v>
      </c>
      <c r="E25" s="56">
        <f>SUM(E21:E24)</f>
        <v>0</v>
      </c>
      <c r="F25" s="46">
        <v>0</v>
      </c>
      <c r="G25" s="47">
        <f>SUM(G21:G24)</f>
        <v>0</v>
      </c>
    </row>
    <row r="26" spans="1:8" ht="21.95" customHeight="1" thickBot="1" x14ac:dyDescent="0.25">
      <c r="A26" s="379" t="s">
        <v>40</v>
      </c>
      <c r="B26" s="380"/>
      <c r="C26" s="167">
        <f>C17+C20+C25</f>
        <v>720000</v>
      </c>
      <c r="D26" s="167">
        <f t="shared" ref="D26" si="0">D17+D20+D25</f>
        <v>720000</v>
      </c>
      <c r="E26" s="212">
        <f>E17+E20+E25</f>
        <v>0</v>
      </c>
      <c r="F26" s="211">
        <f>G26/C26*100</f>
        <v>100</v>
      </c>
      <c r="G26" s="26">
        <f>G17+G20+G25</f>
        <v>720000</v>
      </c>
    </row>
    <row r="27" spans="1:8" ht="21.95" customHeight="1" x14ac:dyDescent="0.2">
      <c r="A27" s="374" t="s">
        <v>93</v>
      </c>
      <c r="B27" s="375"/>
      <c r="C27" s="375"/>
      <c r="D27" s="375"/>
      <c r="E27" s="375"/>
      <c r="F27" s="375"/>
      <c r="G27" s="376"/>
    </row>
    <row r="28" spans="1:8" ht="21.95" customHeight="1" x14ac:dyDescent="0.2">
      <c r="A28" s="377" t="s">
        <v>0</v>
      </c>
      <c r="B28" s="368" t="s">
        <v>39</v>
      </c>
      <c r="C28" s="386">
        <v>2022</v>
      </c>
      <c r="D28" s="387"/>
      <c r="E28" s="388"/>
      <c r="F28" s="389"/>
      <c r="G28" s="17">
        <v>2022</v>
      </c>
    </row>
    <row r="29" spans="1:8" ht="21.95" customHeight="1" thickBot="1" x14ac:dyDescent="0.25">
      <c r="A29" s="378"/>
      <c r="B29" s="369"/>
      <c r="C29" s="34" t="s">
        <v>59</v>
      </c>
      <c r="D29" s="34" t="s">
        <v>112</v>
      </c>
      <c r="E29" s="201" t="s">
        <v>108</v>
      </c>
      <c r="F29" s="34" t="s">
        <v>58</v>
      </c>
      <c r="G29" s="18" t="s">
        <v>115</v>
      </c>
    </row>
    <row r="30" spans="1:8" ht="21.95" customHeight="1" x14ac:dyDescent="0.2">
      <c r="A30" s="7" t="s">
        <v>4</v>
      </c>
      <c r="B30" s="36" t="s">
        <v>21</v>
      </c>
      <c r="C30" s="174">
        <v>9780000</v>
      </c>
      <c r="D30" s="14">
        <v>9340000</v>
      </c>
      <c r="E30" s="39">
        <f t="shared" ref="E30:E38" si="1">G30-D30</f>
        <v>0</v>
      </c>
      <c r="F30" s="41">
        <f>G30/D30*100</f>
        <v>100</v>
      </c>
      <c r="G30" s="13">
        <v>9340000</v>
      </c>
    </row>
    <row r="31" spans="1:8" ht="21.95" customHeight="1" x14ac:dyDescent="0.2">
      <c r="A31" s="62" t="s">
        <v>126</v>
      </c>
      <c r="B31" s="36" t="s">
        <v>127</v>
      </c>
      <c r="C31" s="256">
        <v>0</v>
      </c>
      <c r="D31" s="14">
        <v>375940</v>
      </c>
      <c r="E31" s="39">
        <f t="shared" si="1"/>
        <v>0</v>
      </c>
      <c r="F31" s="41">
        <v>0</v>
      </c>
      <c r="G31" s="13">
        <v>375940</v>
      </c>
    </row>
    <row r="32" spans="1:8" ht="21.95" customHeight="1" x14ac:dyDescent="0.2">
      <c r="A32" s="40" t="s">
        <v>67</v>
      </c>
      <c r="B32" s="37" t="s">
        <v>68</v>
      </c>
      <c r="C32" s="175">
        <v>400000</v>
      </c>
      <c r="D32" s="10">
        <v>200000</v>
      </c>
      <c r="E32" s="39">
        <f t="shared" si="1"/>
        <v>0</v>
      </c>
      <c r="F32" s="41">
        <f>G32/D32*100</f>
        <v>100</v>
      </c>
      <c r="G32" s="11">
        <v>200000</v>
      </c>
      <c r="H32" s="190"/>
    </row>
    <row r="33" spans="1:7" ht="21.95" customHeight="1" x14ac:dyDescent="0.2">
      <c r="A33" s="40" t="s">
        <v>5</v>
      </c>
      <c r="B33" s="37" t="s">
        <v>22</v>
      </c>
      <c r="C33" s="175">
        <v>150000</v>
      </c>
      <c r="D33" s="10">
        <v>150000</v>
      </c>
      <c r="E33" s="39">
        <f t="shared" si="1"/>
        <v>-62000</v>
      </c>
      <c r="F33" s="41">
        <v>0</v>
      </c>
      <c r="G33" s="11">
        <v>88000</v>
      </c>
    </row>
    <row r="34" spans="1:7" ht="21.95" customHeight="1" x14ac:dyDescent="0.2">
      <c r="A34" s="2" t="s">
        <v>6</v>
      </c>
      <c r="B34" s="37" t="s">
        <v>23</v>
      </c>
      <c r="C34" s="175">
        <v>24000</v>
      </c>
      <c r="D34" s="10">
        <v>0</v>
      </c>
      <c r="E34" s="39">
        <f t="shared" si="1"/>
        <v>0</v>
      </c>
      <c r="F34" s="41">
        <v>0</v>
      </c>
      <c r="G34" s="11">
        <v>0</v>
      </c>
    </row>
    <row r="35" spans="1:7" ht="21.95" customHeight="1" x14ac:dyDescent="0.2">
      <c r="A35" s="2" t="s">
        <v>7</v>
      </c>
      <c r="B35" s="37" t="s">
        <v>24</v>
      </c>
      <c r="C35" s="175">
        <v>296000</v>
      </c>
      <c r="D35" s="10">
        <v>760000</v>
      </c>
      <c r="E35" s="39">
        <f t="shared" si="1"/>
        <v>32000</v>
      </c>
      <c r="F35" s="41">
        <v>0</v>
      </c>
      <c r="G35" s="11">
        <v>792000</v>
      </c>
    </row>
    <row r="36" spans="1:7" ht="21.95" customHeight="1" x14ac:dyDescent="0.2">
      <c r="A36" s="27" t="s">
        <v>105</v>
      </c>
      <c r="B36" s="38" t="s">
        <v>106</v>
      </c>
      <c r="C36" s="178">
        <v>0</v>
      </c>
      <c r="D36" s="205">
        <v>0</v>
      </c>
      <c r="E36" s="39">
        <f t="shared" si="1"/>
        <v>0</v>
      </c>
      <c r="F36" s="41">
        <v>0</v>
      </c>
      <c r="G36" s="12">
        <v>0</v>
      </c>
    </row>
    <row r="37" spans="1:7" ht="21.95" customHeight="1" x14ac:dyDescent="0.2">
      <c r="A37" s="27" t="s">
        <v>8</v>
      </c>
      <c r="B37" s="44" t="s">
        <v>25</v>
      </c>
      <c r="C37" s="178">
        <v>0</v>
      </c>
      <c r="D37" s="205">
        <v>0</v>
      </c>
      <c r="E37" s="213">
        <f t="shared" si="1"/>
        <v>0</v>
      </c>
      <c r="F37" s="45">
        <v>0</v>
      </c>
      <c r="G37" s="12">
        <v>0</v>
      </c>
    </row>
    <row r="38" spans="1:7" ht="21.95" customHeight="1" thickBot="1" x14ac:dyDescent="0.25">
      <c r="A38" s="215" t="s">
        <v>119</v>
      </c>
      <c r="B38" s="215" t="s">
        <v>120</v>
      </c>
      <c r="C38" s="171">
        <v>0</v>
      </c>
      <c r="D38" s="205">
        <v>25000</v>
      </c>
      <c r="E38" s="205">
        <f t="shared" si="1"/>
        <v>0</v>
      </c>
      <c r="F38" s="216">
        <v>100</v>
      </c>
      <c r="G38" s="205">
        <v>25000</v>
      </c>
    </row>
    <row r="39" spans="1:7" ht="21.95" customHeight="1" thickBot="1" x14ac:dyDescent="0.25">
      <c r="A39" s="370" t="s">
        <v>35</v>
      </c>
      <c r="B39" s="367"/>
      <c r="C39" s="172">
        <f>SUM(C30:C38)</f>
        <v>10650000</v>
      </c>
      <c r="D39" s="172">
        <f>SUM(D30:D38)</f>
        <v>10850940</v>
      </c>
      <c r="E39" s="202">
        <f>SUM(E30:E38)</f>
        <v>-30000</v>
      </c>
      <c r="F39" s="46">
        <f>G39/C39*100</f>
        <v>101.60507042253522</v>
      </c>
      <c r="G39" s="47">
        <f>SUM(G30:G38)</f>
        <v>10820940</v>
      </c>
    </row>
    <row r="40" spans="1:7" ht="21.95" customHeight="1" x14ac:dyDescent="0.2">
      <c r="A40" s="7" t="s">
        <v>9</v>
      </c>
      <c r="B40" s="36" t="s">
        <v>26</v>
      </c>
      <c r="C40" s="174">
        <v>1400000</v>
      </c>
      <c r="D40" s="14">
        <v>1400000</v>
      </c>
      <c r="E40" s="39">
        <f>G40-D40</f>
        <v>30000</v>
      </c>
      <c r="F40" s="41">
        <f t="shared" ref="F40:F48" si="2">G40/D40*100</f>
        <v>102.14285714285714</v>
      </c>
      <c r="G40" s="13">
        <v>1430000</v>
      </c>
    </row>
    <row r="41" spans="1:7" ht="21.95" customHeight="1" thickBot="1" x14ac:dyDescent="0.25">
      <c r="A41" s="3" t="s">
        <v>10</v>
      </c>
      <c r="B41" s="38" t="s">
        <v>27</v>
      </c>
      <c r="C41" s="176"/>
      <c r="D41" s="205">
        <v>0</v>
      </c>
      <c r="E41" s="39">
        <f>G41-D41</f>
        <v>0</v>
      </c>
      <c r="F41" s="41">
        <v>0</v>
      </c>
      <c r="G41" s="12">
        <v>0</v>
      </c>
    </row>
    <row r="42" spans="1:7" ht="21.95" customHeight="1" thickBot="1" x14ac:dyDescent="0.25">
      <c r="A42" s="366" t="s">
        <v>69</v>
      </c>
      <c r="B42" s="371"/>
      <c r="C42" s="214">
        <f>SUM(C40:C41)</f>
        <v>1400000</v>
      </c>
      <c r="D42" s="172">
        <f>SUM(D40:D41)</f>
        <v>1400000</v>
      </c>
      <c r="E42" s="202">
        <f>SUM(E40:E41)</f>
        <v>30000</v>
      </c>
      <c r="F42" s="46">
        <f t="shared" si="2"/>
        <v>102.14285714285714</v>
      </c>
      <c r="G42" s="47">
        <f>SUM(G40:G41)</f>
        <v>1430000</v>
      </c>
    </row>
    <row r="43" spans="1:7" ht="21.95" customHeight="1" x14ac:dyDescent="0.2">
      <c r="A43" s="50" t="s">
        <v>11</v>
      </c>
      <c r="B43" s="35" t="s">
        <v>28</v>
      </c>
      <c r="C43" s="165">
        <v>200000</v>
      </c>
      <c r="D43" s="10">
        <v>200000</v>
      </c>
      <c r="E43" s="203">
        <f t="shared" ref="E43:E57" si="3">G43-D43</f>
        <v>-20000</v>
      </c>
      <c r="F43" s="48">
        <f t="shared" si="2"/>
        <v>90</v>
      </c>
      <c r="G43" s="11">
        <v>180000</v>
      </c>
    </row>
    <row r="44" spans="1:7" ht="21.95" customHeight="1" x14ac:dyDescent="0.2">
      <c r="A44" s="2" t="s">
        <v>12</v>
      </c>
      <c r="B44" s="35" t="s">
        <v>29</v>
      </c>
      <c r="C44" s="165">
        <v>500000</v>
      </c>
      <c r="D44" s="10">
        <v>1117000</v>
      </c>
      <c r="E44" s="203">
        <f t="shared" si="3"/>
        <v>165000</v>
      </c>
      <c r="F44" s="48">
        <f t="shared" si="2"/>
        <v>114.77170993733215</v>
      </c>
      <c r="G44" s="11">
        <v>1282000</v>
      </c>
    </row>
    <row r="45" spans="1:7" ht="21.95" customHeight="1" x14ac:dyDescent="0.2">
      <c r="A45" s="40" t="s">
        <v>70</v>
      </c>
      <c r="B45" s="35" t="s">
        <v>71</v>
      </c>
      <c r="C45" s="165">
        <v>93000</v>
      </c>
      <c r="D45" s="10">
        <v>153000</v>
      </c>
      <c r="E45" s="203">
        <f t="shared" si="3"/>
        <v>0</v>
      </c>
      <c r="F45" s="48">
        <f t="shared" si="2"/>
        <v>100</v>
      </c>
      <c r="G45" s="11">
        <v>153000</v>
      </c>
    </row>
    <row r="46" spans="1:7" ht="21.95" customHeight="1" x14ac:dyDescent="0.2">
      <c r="A46" s="25" t="s">
        <v>13</v>
      </c>
      <c r="B46" s="1" t="s">
        <v>72</v>
      </c>
      <c r="C46" s="166">
        <v>60000</v>
      </c>
      <c r="D46" s="10">
        <v>60000</v>
      </c>
      <c r="E46" s="203">
        <f t="shared" si="3"/>
        <v>0</v>
      </c>
      <c r="F46" s="48">
        <f t="shared" si="2"/>
        <v>100</v>
      </c>
      <c r="G46" s="11">
        <v>60000</v>
      </c>
    </row>
    <row r="47" spans="1:7" ht="21.95" customHeight="1" x14ac:dyDescent="0.2">
      <c r="A47" s="27" t="s">
        <v>85</v>
      </c>
      <c r="B47" s="1" t="s">
        <v>118</v>
      </c>
      <c r="C47" s="166">
        <v>1900000</v>
      </c>
      <c r="D47" s="10">
        <v>2300000</v>
      </c>
      <c r="E47" s="203">
        <f t="shared" si="3"/>
        <v>0</v>
      </c>
      <c r="F47" s="48">
        <f t="shared" si="2"/>
        <v>100</v>
      </c>
      <c r="G47" s="11">
        <v>2300000</v>
      </c>
    </row>
    <row r="48" spans="1:7" ht="21.95" customHeight="1" x14ac:dyDescent="0.2">
      <c r="A48" s="40" t="s">
        <v>82</v>
      </c>
      <c r="B48" s="1" t="s">
        <v>83</v>
      </c>
      <c r="C48" s="166">
        <v>50000</v>
      </c>
      <c r="D48" s="10">
        <v>50000</v>
      </c>
      <c r="E48" s="203">
        <f t="shared" si="3"/>
        <v>0</v>
      </c>
      <c r="F48" s="48">
        <f t="shared" si="2"/>
        <v>100</v>
      </c>
      <c r="G48" s="11">
        <v>50000</v>
      </c>
    </row>
    <row r="49" spans="1:8" ht="21.95" customHeight="1" x14ac:dyDescent="0.2">
      <c r="A49" s="40" t="s">
        <v>116</v>
      </c>
      <c r="B49" s="35" t="s">
        <v>117</v>
      </c>
      <c r="C49" s="165">
        <v>0</v>
      </c>
      <c r="D49" s="165">
        <v>0</v>
      </c>
      <c r="E49" s="203">
        <f t="shared" si="3"/>
        <v>0</v>
      </c>
      <c r="F49" s="48">
        <v>0</v>
      </c>
      <c r="G49" s="11">
        <v>0</v>
      </c>
    </row>
    <row r="50" spans="1:8" ht="21.95" customHeight="1" x14ac:dyDescent="0.2">
      <c r="A50" s="2" t="s">
        <v>14</v>
      </c>
      <c r="B50" s="35" t="s">
        <v>30</v>
      </c>
      <c r="C50" s="165">
        <v>800000</v>
      </c>
      <c r="D50" s="10">
        <v>522000</v>
      </c>
      <c r="E50" s="203">
        <f t="shared" si="3"/>
        <v>-13000</v>
      </c>
      <c r="F50" s="48">
        <f t="shared" ref="F50:F54" si="4">G50/D50*100</f>
        <v>97.509578544061299</v>
      </c>
      <c r="G50" s="11">
        <v>509000</v>
      </c>
    </row>
    <row r="51" spans="1:8" ht="21.95" customHeight="1" x14ac:dyDescent="0.2">
      <c r="A51" s="7" t="s">
        <v>15</v>
      </c>
      <c r="B51" s="1" t="s">
        <v>31</v>
      </c>
      <c r="C51" s="166">
        <v>100000</v>
      </c>
      <c r="D51" s="10">
        <v>100000</v>
      </c>
      <c r="E51" s="203">
        <f t="shared" si="3"/>
        <v>13000</v>
      </c>
      <c r="F51" s="48">
        <f t="shared" si="4"/>
        <v>112.99999999999999</v>
      </c>
      <c r="G51" s="11">
        <v>113000</v>
      </c>
    </row>
    <row r="52" spans="1:8" ht="21.95" customHeight="1" x14ac:dyDescent="0.2">
      <c r="A52" s="2" t="s">
        <v>16</v>
      </c>
      <c r="B52" s="1" t="s">
        <v>32</v>
      </c>
      <c r="C52" s="166">
        <v>924635</v>
      </c>
      <c r="D52" s="10">
        <v>924635</v>
      </c>
      <c r="E52" s="203">
        <f t="shared" si="3"/>
        <v>0</v>
      </c>
      <c r="F52" s="48">
        <f t="shared" si="4"/>
        <v>100</v>
      </c>
      <c r="G52" s="11">
        <v>924635</v>
      </c>
    </row>
    <row r="53" spans="1:8" ht="21.75" customHeight="1" thickBot="1" x14ac:dyDescent="0.25">
      <c r="A53" s="3" t="s">
        <v>17</v>
      </c>
      <c r="B53" s="4" t="s">
        <v>61</v>
      </c>
      <c r="C53" s="171">
        <v>5000</v>
      </c>
      <c r="D53" s="205">
        <v>30000</v>
      </c>
      <c r="E53" s="203">
        <f t="shared" si="3"/>
        <v>0</v>
      </c>
      <c r="F53" s="48">
        <f t="shared" si="4"/>
        <v>100</v>
      </c>
      <c r="G53" s="12">
        <v>30000</v>
      </c>
    </row>
    <row r="54" spans="1:8" ht="21.95" customHeight="1" thickBot="1" x14ac:dyDescent="0.25">
      <c r="A54" s="366" t="s">
        <v>37</v>
      </c>
      <c r="B54" s="367"/>
      <c r="C54" s="172">
        <f>SUM(C43:C53)</f>
        <v>4632635</v>
      </c>
      <c r="D54" s="172">
        <f>SUM(D43:D53)</f>
        <v>5456635</v>
      </c>
      <c r="E54" s="202">
        <f t="shared" si="3"/>
        <v>145000</v>
      </c>
      <c r="F54" s="46">
        <f t="shared" si="4"/>
        <v>102.65731536010748</v>
      </c>
      <c r="G54" s="47">
        <f>SUM(G43:G53)</f>
        <v>5601635</v>
      </c>
    </row>
    <row r="55" spans="1:8" ht="21.95" customHeight="1" x14ac:dyDescent="0.2">
      <c r="A55" s="53" t="s">
        <v>128</v>
      </c>
      <c r="B55" s="64" t="s">
        <v>129</v>
      </c>
      <c r="C55" s="169">
        <v>0</v>
      </c>
      <c r="D55" s="54">
        <v>26771</v>
      </c>
      <c r="E55" s="54">
        <v>0</v>
      </c>
      <c r="F55" s="55">
        <f>SUM(G55/D55*100)</f>
        <v>100</v>
      </c>
      <c r="G55" s="199">
        <v>26771</v>
      </c>
    </row>
    <row r="56" spans="1:8" ht="21.95" customHeight="1" x14ac:dyDescent="0.2">
      <c r="A56" s="62" t="s">
        <v>86</v>
      </c>
      <c r="B56" s="8" t="s">
        <v>87</v>
      </c>
      <c r="C56" s="168">
        <v>200000</v>
      </c>
      <c r="D56" s="14">
        <v>200000</v>
      </c>
      <c r="E56" s="14">
        <f t="shared" si="3"/>
        <v>0</v>
      </c>
      <c r="F56" s="41">
        <f>SUM(G56/D56*100)</f>
        <v>100</v>
      </c>
      <c r="G56" s="13">
        <v>200000</v>
      </c>
      <c r="H56" s="43"/>
    </row>
    <row r="57" spans="1:8" ht="21.95" customHeight="1" thickBot="1" x14ac:dyDescent="0.25">
      <c r="A57" s="40" t="s">
        <v>88</v>
      </c>
      <c r="B57" s="1" t="s">
        <v>90</v>
      </c>
      <c r="C57" s="166">
        <v>54000</v>
      </c>
      <c r="D57" s="10">
        <v>54000</v>
      </c>
      <c r="E57" s="39">
        <f t="shared" si="3"/>
        <v>0</v>
      </c>
      <c r="F57" s="41">
        <f>SUM(G57/D57*100)</f>
        <v>100</v>
      </c>
      <c r="G57" s="11">
        <v>54000</v>
      </c>
    </row>
    <row r="58" spans="1:8" ht="21.95" customHeight="1" thickBot="1" x14ac:dyDescent="0.25">
      <c r="A58" s="366" t="s">
        <v>89</v>
      </c>
      <c r="B58" s="367"/>
      <c r="C58" s="172">
        <f>SUM(C56:C57)</f>
        <v>254000</v>
      </c>
      <c r="D58" s="172">
        <f>SUM(D55:D57)</f>
        <v>280771</v>
      </c>
      <c r="E58" s="202">
        <f>SUM(E56:E57)</f>
        <v>0</v>
      </c>
      <c r="F58" s="46">
        <f>SUM(G58/D58*100)</f>
        <v>100</v>
      </c>
      <c r="G58" s="47">
        <f>SUM(G55:G57)</f>
        <v>280771</v>
      </c>
    </row>
    <row r="59" spans="1:8" ht="21.95" customHeight="1" thickBot="1" x14ac:dyDescent="0.25">
      <c r="A59" s="364" t="s">
        <v>40</v>
      </c>
      <c r="B59" s="365"/>
      <c r="C59" s="177">
        <f>SUM(C39+C42+C54+C58)</f>
        <v>16936635</v>
      </c>
      <c r="D59" s="206">
        <f>D39+D42+D54+D58</f>
        <v>17988346</v>
      </c>
      <c r="E59" s="204">
        <f>E39+E42+E54+E58</f>
        <v>145000</v>
      </c>
      <c r="F59" s="63">
        <f>G59/D59*100</f>
        <v>100.80607744591971</v>
      </c>
      <c r="G59" s="57">
        <f>G39+G42+G54+G58</f>
        <v>18133346</v>
      </c>
    </row>
    <row r="60" spans="1:8" ht="21.95" customHeight="1" thickBot="1" x14ac:dyDescent="0.25">
      <c r="A60" s="22"/>
      <c r="E60" s="23"/>
      <c r="F60" s="23"/>
      <c r="G60" s="24"/>
    </row>
    <row r="61" spans="1:8" ht="21.95" customHeight="1" thickBot="1" x14ac:dyDescent="0.25">
      <c r="A61" s="19" t="s">
        <v>50</v>
      </c>
      <c r="B61" s="20"/>
      <c r="C61" s="21">
        <f>C59+C12+C26</f>
        <v>18251485</v>
      </c>
      <c r="D61" s="21">
        <f>D59+D12+D26</f>
        <v>19303196</v>
      </c>
      <c r="E61" s="21">
        <f>E59+E12+E26</f>
        <v>145000</v>
      </c>
      <c r="F61" s="65">
        <f>G61/D61*100</f>
        <v>100.75117094599257</v>
      </c>
      <c r="G61" s="21">
        <f>G12+G26+G59</f>
        <v>19448196</v>
      </c>
    </row>
  </sheetData>
  <autoFilter ref="A1:A61" xr:uid="{00000000-0009-0000-0000-000004000000}"/>
  <mergeCells count="26">
    <mergeCell ref="A27:G27"/>
    <mergeCell ref="A28:A29"/>
    <mergeCell ref="A20:B20"/>
    <mergeCell ref="A25:B25"/>
    <mergeCell ref="C28:F28"/>
    <mergeCell ref="A26:B26"/>
    <mergeCell ref="A17:B17"/>
    <mergeCell ref="E1:G1"/>
    <mergeCell ref="A2:G2"/>
    <mergeCell ref="A3:G3"/>
    <mergeCell ref="A5:G5"/>
    <mergeCell ref="B7:B8"/>
    <mergeCell ref="A6:G6"/>
    <mergeCell ref="A7:A8"/>
    <mergeCell ref="A12:B12"/>
    <mergeCell ref="A14:A15"/>
    <mergeCell ref="B14:B15"/>
    <mergeCell ref="A13:G13"/>
    <mergeCell ref="C7:F7"/>
    <mergeCell ref="C14:F14"/>
    <mergeCell ref="A59:B59"/>
    <mergeCell ref="A58:B58"/>
    <mergeCell ref="B28:B29"/>
    <mergeCell ref="A39:B39"/>
    <mergeCell ref="A42:B42"/>
    <mergeCell ref="A54:B54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56" orientation="portrait" r:id="rId1"/>
  <headerFooter alignWithMargins="0">
    <oddHeader>&amp;LKálmánfi Béla Művelődési Ház és Könyvtár&amp;RIII/3.a) számú melléklet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5</vt:i4>
      </vt:variant>
    </vt:vector>
  </HeadingPairs>
  <TitlesOfParts>
    <vt:vector size="10" baseType="lpstr">
      <vt:lpstr>Mérleg(Műv.Ház 2022.)</vt:lpstr>
      <vt:lpstr>Bevételek(Műv.Ház 2022)</vt:lpstr>
      <vt:lpstr>Bevételek COFOG</vt:lpstr>
      <vt:lpstr>Kiadások(Műv.Ház 2022)</vt:lpstr>
      <vt:lpstr>Kiadások COFOG szerint</vt:lpstr>
      <vt:lpstr>'Bevételek COFOG'!Nyomtatási_terület</vt:lpstr>
      <vt:lpstr>'Bevételek(Műv.Ház 2022)'!Nyomtatási_terület</vt:lpstr>
      <vt:lpstr>'Kiadások COFOG szerint'!Nyomtatási_terület</vt:lpstr>
      <vt:lpstr>'Kiadások(Műv.Ház 2022)'!Nyomtatási_terület</vt:lpstr>
      <vt:lpstr>'Mérleg(Műv.Ház 2022.)'!Nyomtatási_terület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SzZsuzsi</dc:creator>
  <cp:lastModifiedBy>Rozbora Timea</cp:lastModifiedBy>
  <cp:lastPrinted>2023-04-27T11:12:38Z</cp:lastPrinted>
  <dcterms:created xsi:type="dcterms:W3CDTF">2016-01-02T07:48:50Z</dcterms:created>
  <dcterms:modified xsi:type="dcterms:W3CDTF">2023-05-10T08:14:51Z</dcterms:modified>
</cp:coreProperties>
</file>