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77462C11-26E8-409B-8FA3-50CD070BA738}" xr6:coauthVersionLast="47" xr6:coauthVersionMax="47" xr10:uidLastSave="{00000000-0000-0000-0000-000000000000}"/>
  <workbookProtection workbookAlgorithmName="SHA-512" workbookHashValue="zGQE7e265w3xoQHGvdktroDeiN3lqssptMsHSL8jEahQ9FzQKaYm3T9veX42eLZO6xbUXqATNGXkQzFgB6lR0g==" workbookSaltValue="W1CtYATEDyARPVhnyFQKug==" workbookSpinCount="100000" lockStructure="1"/>
  <bookViews>
    <workbookView xWindow="-120" yWindow="-120" windowWidth="29040" windowHeight="15840" xr2:uid="{00000000-000D-0000-FFFF-FFFF00000000}"/>
  </bookViews>
  <sheets>
    <sheet name="Mérleg(Hivatal 2022)" sheetId="4" r:id="rId1"/>
    <sheet name="Bevételek(Hivatal 2022)" sheetId="2" r:id="rId2"/>
    <sheet name="Kiadások(Hivatal 2022)" sheetId="3" r:id="rId3"/>
    <sheet name="Kiadások COFOG szerint" sheetId="5" state="hidden" r:id="rId4"/>
  </sheets>
  <definedNames>
    <definedName name="_xlnm._FilterDatabase" localSheetId="3" hidden="1">'Kiadások COFOG szerint'!$A$1:$A$65</definedName>
    <definedName name="_xlnm.Print_Area" localSheetId="1">'Bevételek(Hivatal 2022)'!$A$1:$G$36</definedName>
    <definedName name="_xlnm.Print_Area" localSheetId="3">'Kiadások COFOG szerint'!$A$1:$G$65</definedName>
    <definedName name="_xlnm.Print_Area" localSheetId="2">'Kiadások(Hivatal 2022)'!$A$1:$G$44</definedName>
    <definedName name="_xlnm.Print_Area" localSheetId="0">'Mérleg(Hivatal 2022)'!$A$1:$N$29</definedName>
  </definedNames>
  <calcPr calcId="181029"/>
</workbook>
</file>

<file path=xl/calcChain.xml><?xml version="1.0" encoding="utf-8"?>
<calcChain xmlns="http://schemas.openxmlformats.org/spreadsheetml/2006/main">
  <c r="G31" i="2" l="1"/>
  <c r="N12" i="4"/>
  <c r="L12" i="4" s="1"/>
  <c r="G9" i="4"/>
  <c r="G33" i="2"/>
  <c r="G9" i="2"/>
  <c r="F15" i="3"/>
  <c r="E15" i="3"/>
  <c r="E18" i="3"/>
  <c r="G28" i="3"/>
  <c r="G36" i="5"/>
  <c r="E16" i="3"/>
  <c r="G30" i="3"/>
  <c r="G36" i="3" s="1"/>
  <c r="G18" i="3"/>
  <c r="G27" i="3"/>
  <c r="G29" i="3"/>
  <c r="G22" i="3"/>
  <c r="G19" i="3"/>
  <c r="G15" i="3"/>
  <c r="G18" i="5"/>
  <c r="D16" i="3"/>
  <c r="D18" i="3" s="1"/>
  <c r="D36" i="3" s="1"/>
  <c r="G13" i="4"/>
  <c r="E13" i="4" s="1"/>
  <c r="D13" i="4"/>
  <c r="D9" i="4"/>
  <c r="G10" i="4"/>
  <c r="D10" i="4"/>
  <c r="D65" i="5"/>
  <c r="D18" i="5"/>
  <c r="D36" i="5"/>
  <c r="G17" i="3"/>
  <c r="G16" i="3"/>
  <c r="G32" i="3"/>
  <c r="D32" i="3"/>
  <c r="E32" i="3"/>
  <c r="C32" i="3"/>
  <c r="D31" i="3"/>
  <c r="E31" i="3"/>
  <c r="F31" i="3"/>
  <c r="G31" i="3"/>
  <c r="C31" i="3"/>
  <c r="E42" i="5"/>
  <c r="G42" i="5"/>
  <c r="F47" i="5"/>
  <c r="F46" i="5"/>
  <c r="F45" i="5"/>
  <c r="F44" i="5"/>
  <c r="F43" i="5"/>
  <c r="F42" i="5"/>
  <c r="F41" i="5"/>
  <c r="E40" i="5"/>
  <c r="G62" i="5"/>
  <c r="G32" i="5"/>
  <c r="E31" i="5"/>
  <c r="D32" i="5"/>
  <c r="C32" i="5"/>
  <c r="E32" i="5" l="1"/>
  <c r="D29" i="3" l="1"/>
  <c r="C29" i="3"/>
  <c r="D28" i="3"/>
  <c r="C28" i="3"/>
  <c r="D27" i="3"/>
  <c r="C27" i="3"/>
  <c r="D22" i="3"/>
  <c r="C22" i="3"/>
  <c r="D19" i="3"/>
  <c r="C19" i="3"/>
  <c r="D15" i="3"/>
  <c r="D14" i="3"/>
  <c r="D13" i="3"/>
  <c r="D12" i="3"/>
  <c r="D11" i="3"/>
  <c r="D10" i="3"/>
  <c r="D9" i="3"/>
  <c r="D8" i="3"/>
  <c r="D17" i="3"/>
  <c r="C17" i="3"/>
  <c r="C16" i="3"/>
  <c r="C15" i="3"/>
  <c r="D62" i="5"/>
  <c r="E61" i="5"/>
  <c r="G47" i="5"/>
  <c r="D47" i="5"/>
  <c r="E46" i="5"/>
  <c r="E45" i="5"/>
  <c r="G44" i="5"/>
  <c r="D44" i="5"/>
  <c r="E43" i="5"/>
  <c r="E44" i="5" s="1"/>
  <c r="D42" i="5"/>
  <c r="E41" i="5"/>
  <c r="F30" i="2"/>
  <c r="F29" i="2"/>
  <c r="E30" i="2"/>
  <c r="G25" i="2"/>
  <c r="D25" i="2"/>
  <c r="C25" i="2"/>
  <c r="F24" i="2"/>
  <c r="F25" i="2" s="1"/>
  <c r="E24" i="2"/>
  <c r="E25" i="2" s="1"/>
  <c r="E11" i="2"/>
  <c r="E12" i="2"/>
  <c r="D9" i="2"/>
  <c r="C9" i="2"/>
  <c r="C13" i="2" s="1"/>
  <c r="C33" i="2" s="1"/>
  <c r="G20" i="2"/>
  <c r="D20" i="2"/>
  <c r="C20" i="2"/>
  <c r="D34" i="3"/>
  <c r="G34" i="3"/>
  <c r="D33" i="3"/>
  <c r="G33" i="3"/>
  <c r="F34" i="5"/>
  <c r="F34" i="3" s="1"/>
  <c r="F33" i="5"/>
  <c r="F33" i="3" s="1"/>
  <c r="G35" i="5"/>
  <c r="E34" i="5"/>
  <c r="E34" i="3" s="1"/>
  <c r="E33" i="5"/>
  <c r="E33" i="3" s="1"/>
  <c r="D30" i="5"/>
  <c r="D35" i="3" l="1"/>
  <c r="K17" i="4" s="1"/>
  <c r="E35" i="3"/>
  <c r="G48" i="5"/>
  <c r="F48" i="5" s="1"/>
  <c r="F19" i="3"/>
  <c r="D48" i="5"/>
  <c r="E47" i="5"/>
  <c r="E48" i="5" s="1"/>
  <c r="G35" i="3"/>
  <c r="E9" i="2"/>
  <c r="F10" i="4"/>
  <c r="E35" i="5"/>
  <c r="C33" i="3"/>
  <c r="C34" i="3"/>
  <c r="C25" i="3"/>
  <c r="C26" i="3"/>
  <c r="C23" i="3"/>
  <c r="C24" i="3"/>
  <c r="C21" i="3"/>
  <c r="C20" i="3"/>
  <c r="J10" i="4" s="1"/>
  <c r="C13" i="3"/>
  <c r="C14" i="3"/>
  <c r="C9" i="3"/>
  <c r="C10" i="3"/>
  <c r="C11" i="3"/>
  <c r="C12" i="3"/>
  <c r="C8" i="3"/>
  <c r="D35" i="5"/>
  <c r="F35" i="5" s="1"/>
  <c r="C35" i="5"/>
  <c r="C30" i="5"/>
  <c r="C20" i="5"/>
  <c r="C18" i="5"/>
  <c r="F35" i="3" l="1"/>
  <c r="C36" i="5"/>
  <c r="N17" i="4"/>
  <c r="L17" i="4" s="1"/>
  <c r="C65" i="5"/>
  <c r="C35" i="3"/>
  <c r="J17" i="4" s="1"/>
  <c r="C30" i="3"/>
  <c r="J11" i="4" s="1"/>
  <c r="C18" i="3"/>
  <c r="D16" i="4"/>
  <c r="C16" i="4"/>
  <c r="D14" i="4"/>
  <c r="C14" i="4"/>
  <c r="G12" i="4"/>
  <c r="D12" i="4"/>
  <c r="C12" i="4"/>
  <c r="C10" i="4"/>
  <c r="C36" i="3" l="1"/>
  <c r="J9" i="4"/>
  <c r="J15" i="4" s="1"/>
  <c r="J18" i="4" s="1"/>
  <c r="F12" i="4"/>
  <c r="C11" i="4"/>
  <c r="D11" i="4"/>
  <c r="C9" i="4"/>
  <c r="E59" i="5"/>
  <c r="E60" i="5"/>
  <c r="E58" i="5"/>
  <c r="E56" i="5"/>
  <c r="E57" i="5" s="1"/>
  <c r="E53" i="5"/>
  <c r="E54" i="5"/>
  <c r="E52" i="5"/>
  <c r="E62" i="5" l="1"/>
  <c r="C15" i="4"/>
  <c r="C18" i="4" s="1"/>
  <c r="E11" i="5"/>
  <c r="E10" i="3" s="1"/>
  <c r="F18" i="2" l="1"/>
  <c r="F19" i="2"/>
  <c r="F17" i="2"/>
  <c r="F10" i="2"/>
  <c r="F8" i="2"/>
  <c r="F22" i="5"/>
  <c r="F23" i="5"/>
  <c r="F24" i="5"/>
  <c r="F25" i="5"/>
  <c r="F26" i="5"/>
  <c r="F27" i="5"/>
  <c r="F28" i="5"/>
  <c r="F29" i="5"/>
  <c r="F21" i="5"/>
  <c r="F19" i="5"/>
  <c r="F11" i="5"/>
  <c r="F14" i="5"/>
  <c r="F15" i="5"/>
  <c r="F16" i="5"/>
  <c r="F9" i="5"/>
  <c r="D15" i="4" l="1"/>
  <c r="D18" i="4" s="1"/>
  <c r="E25" i="5"/>
  <c r="E29" i="2" l="1"/>
  <c r="D31" i="2"/>
  <c r="E18" i="2"/>
  <c r="E19" i="2"/>
  <c r="E17" i="2"/>
  <c r="E10" i="2"/>
  <c r="E8" i="2"/>
  <c r="D13" i="2"/>
  <c r="D33" i="2" s="1"/>
  <c r="D26" i="3"/>
  <c r="D25" i="3"/>
  <c r="D24" i="3"/>
  <c r="D23" i="3"/>
  <c r="D21" i="3"/>
  <c r="C40" i="3"/>
  <c r="D57" i="5"/>
  <c r="D55" i="5"/>
  <c r="E22" i="5"/>
  <c r="E22" i="3" s="1"/>
  <c r="E23" i="5"/>
  <c r="E24" i="5"/>
  <c r="E26" i="5"/>
  <c r="E27" i="5"/>
  <c r="E27" i="3" s="1"/>
  <c r="E28" i="5"/>
  <c r="E28" i="3" s="1"/>
  <c r="E29" i="5"/>
  <c r="E29" i="3" s="1"/>
  <c r="E21" i="5"/>
  <c r="E19" i="5"/>
  <c r="E19" i="3" s="1"/>
  <c r="E10" i="5"/>
  <c r="E9" i="3" s="1"/>
  <c r="E12" i="5"/>
  <c r="E11" i="3" s="1"/>
  <c r="E14" i="5"/>
  <c r="E13" i="3" s="1"/>
  <c r="E15" i="5"/>
  <c r="E14" i="3" s="1"/>
  <c r="E16" i="5"/>
  <c r="E17" i="5"/>
  <c r="E9" i="5"/>
  <c r="E8" i="3" s="1"/>
  <c r="D20" i="5"/>
  <c r="F13" i="5"/>
  <c r="D63" i="5" l="1"/>
  <c r="E17" i="3"/>
  <c r="E20" i="5"/>
  <c r="D20" i="3"/>
  <c r="D30" i="3"/>
  <c r="K11" i="4" s="1"/>
  <c r="E13" i="5"/>
  <c r="E12" i="3" s="1"/>
  <c r="F9" i="2"/>
  <c r="K10" i="4" l="1"/>
  <c r="K9" i="4"/>
  <c r="E13" i="2"/>
  <c r="D40" i="3" l="1"/>
  <c r="K15" i="4"/>
  <c r="K18" i="4" s="1"/>
  <c r="F20" i="2"/>
  <c r="G9" i="3"/>
  <c r="F18" i="5" l="1"/>
  <c r="G20" i="5" l="1"/>
  <c r="G57" i="5"/>
  <c r="G55" i="5"/>
  <c r="F20" i="5" l="1"/>
  <c r="F31" i="2" l="1"/>
  <c r="G30" i="5"/>
  <c r="F30" i="5" l="1"/>
  <c r="F36" i="5"/>
  <c r="G63" i="5"/>
  <c r="G65" i="5" s="1"/>
  <c r="G13" i="2"/>
  <c r="F13" i="2" s="1"/>
  <c r="F33" i="2" l="1"/>
  <c r="F65" i="5"/>
  <c r="G16" i="4"/>
  <c r="E12" i="4"/>
  <c r="G25" i="3"/>
  <c r="G24" i="3"/>
  <c r="G23" i="3"/>
  <c r="G21" i="3"/>
  <c r="E31" i="2"/>
  <c r="F9" i="4" l="1"/>
  <c r="F24" i="3"/>
  <c r="E24" i="3"/>
  <c r="E16" i="4"/>
  <c r="F16" i="4"/>
  <c r="F22" i="3"/>
  <c r="F28" i="3"/>
  <c r="F23" i="3"/>
  <c r="E23" i="3"/>
  <c r="E25" i="3"/>
  <c r="F25" i="3"/>
  <c r="F21" i="3"/>
  <c r="E21" i="3"/>
  <c r="E9" i="4"/>
  <c r="E10" i="4"/>
  <c r="E20" i="2"/>
  <c r="E33" i="2" s="1"/>
  <c r="G14" i="3"/>
  <c r="G13" i="3"/>
  <c r="G12" i="3"/>
  <c r="G11" i="3"/>
  <c r="G10" i="3"/>
  <c r="G8" i="3"/>
  <c r="F14" i="3" l="1"/>
  <c r="F13" i="3"/>
  <c r="F8" i="3"/>
  <c r="F12" i="3"/>
  <c r="F10" i="3"/>
  <c r="F18" i="3" l="1"/>
  <c r="E36" i="3"/>
  <c r="N9" i="4"/>
  <c r="E30" i="5"/>
  <c r="M9" i="4" l="1"/>
  <c r="L9" i="4"/>
  <c r="E18" i="5"/>
  <c r="E36" i="5" s="1"/>
  <c r="F29" i="3" l="1"/>
  <c r="G20" i="3" l="1"/>
  <c r="E20" i="3"/>
  <c r="F20" i="3" l="1"/>
  <c r="N10" i="4"/>
  <c r="M10" i="4" l="1"/>
  <c r="L10" i="4"/>
  <c r="E55" i="5"/>
  <c r="E63" i="5" s="1"/>
  <c r="E65" i="5" s="1"/>
  <c r="G26" i="3" l="1"/>
  <c r="F36" i="3" l="1"/>
  <c r="F27" i="3"/>
  <c r="F26" i="3"/>
  <c r="E26" i="3"/>
  <c r="F30" i="3" l="1"/>
  <c r="N11" i="4"/>
  <c r="N15" i="4" s="1"/>
  <c r="E30" i="3"/>
  <c r="M11" i="4" l="1"/>
  <c r="L11" i="4"/>
  <c r="M15" i="4"/>
  <c r="L15" i="4"/>
  <c r="G14" i="4" l="1"/>
  <c r="F14" i="4" l="1"/>
  <c r="G11" i="4"/>
  <c r="F11" i="4" s="1"/>
  <c r="E14" i="4"/>
  <c r="G15" i="4" l="1"/>
  <c r="F15" i="4" s="1"/>
  <c r="E11" i="4"/>
  <c r="E15" i="4" l="1"/>
  <c r="G18" i="4"/>
  <c r="E18" i="4" s="1"/>
  <c r="L16" i="4" l="1"/>
  <c r="N18" i="4"/>
  <c r="M18" i="4" s="1"/>
  <c r="E40" i="3"/>
  <c r="F18" i="4"/>
  <c r="G40" i="3"/>
  <c r="L18" i="4" l="1"/>
</calcChain>
</file>

<file path=xl/sharedStrings.xml><?xml version="1.0" encoding="utf-8"?>
<sst xmlns="http://schemas.openxmlformats.org/spreadsheetml/2006/main" count="289" uniqueCount="136">
  <si>
    <t>Főkönyvi szám</t>
  </si>
  <si>
    <t>Kiadások összesen</t>
  </si>
  <si>
    <t>0981311</t>
  </si>
  <si>
    <t>098161</t>
  </si>
  <si>
    <t>05110111</t>
  </si>
  <si>
    <t>0511041</t>
  </si>
  <si>
    <t>0511061</t>
  </si>
  <si>
    <t>0511091</t>
  </si>
  <si>
    <t>0511101</t>
  </si>
  <si>
    <t>0511131</t>
  </si>
  <si>
    <t>051221</t>
  </si>
  <si>
    <t>05211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</si>
  <si>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</si>
  <si>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</si>
  <si>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</si>
  <si>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</si>
  <si>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</si>
  <si>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</si>
  <si>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</si>
  <si>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</si>
  <si>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</si>
  <si>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</si>
  <si>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</si>
  <si>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</si>
  <si>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</si>
  <si>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</si>
  <si>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</si>
  <si>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</si>
  <si>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</si>
  <si>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</si>
  <si>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</si>
  <si>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</si>
  <si>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</si>
  <si>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</si>
  <si>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</si>
  <si>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</si>
  <si>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</si>
  <si>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</si>
  <si>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</si>
  <si>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</si>
  <si>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</si>
  <si>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</si>
  <si>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</si>
  <si>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</si>
  <si>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</si>
  <si>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</si>
  <si>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</si>
  <si>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</si>
  <si>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</si>
  <si>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</si>
  <si>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</si>
  <si>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</si>
  <si>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</si>
  <si>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</si>
  <si>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</si>
  <si>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</si>
  <si>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</si>
  <si>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</si>
  <si>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</si>
  <si>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</si>
  <si>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</si>
  <si>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</si>
  <si>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</si>
  <si>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</si>
  <si>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</si>
  <si>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</si>
  <si>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</si>
  <si>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</si>
  <si>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</si>
  <si>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</si>
  <si>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</si>
  <si>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</si>
  <si>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</si>
  <si>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</si>
  <si>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</si>
  <si>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</si>
  <si>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</si>
  <si>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</si>
  <si>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</si>
  <si>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</si>
  <si>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</si>
  <si>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</si>
  <si>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Belső ellenőr</t>
  </si>
  <si>
    <t>71000 Ft/hó</t>
  </si>
  <si>
    <t>Probono normatíva: 250000 Ft/év, bankköltség, továbbképzés</t>
  </si>
  <si>
    <t>0511031</t>
  </si>
  <si>
    <t>Céljuttatás, projektprémium</t>
  </si>
  <si>
    <t>016010 - Országgyűlési, önkormányzati és eu parlamenti képviselőválasztásokhoz kapcsolódó tevékenységek</t>
  </si>
  <si>
    <t>051231</t>
  </si>
  <si>
    <t xml:space="preserve">Egyéb külső személyi juttatások </t>
  </si>
  <si>
    <t>05231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</si>
  <si>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</si>
  <si>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</si>
  <si>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</si>
  <si>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</si>
  <si>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</si>
  <si>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</si>
  <si>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</si>
  <si>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fenntartói támogatás (Piliscsév)</t>
  </si>
  <si>
    <t>Egyéb működési célú támogatások bevételei államháztartáson belülről (Leányvár)</t>
  </si>
  <si>
    <t>094</t>
  </si>
  <si>
    <t xml:space="preserve">Egyéb működési c. tám. </t>
  </si>
  <si>
    <t>Tárgyévi működési bevételek</t>
  </si>
  <si>
    <t>055</t>
  </si>
  <si>
    <t>Tartalékok</t>
  </si>
  <si>
    <t>Változás</t>
  </si>
  <si>
    <t>bankköltség hozzájárulás</t>
  </si>
  <si>
    <t>EP hozzájárulások, betegszabadság</t>
  </si>
  <si>
    <t>Ellenőrzés:</t>
  </si>
  <si>
    <t>II.sz. EI mód.</t>
  </si>
  <si>
    <t>III.sz. EI mód.</t>
  </si>
  <si>
    <t>jutalom</t>
  </si>
  <si>
    <t>Intézmény fin. (normatíva)</t>
  </si>
  <si>
    <t>2021. évi költségvetés III. számú előirányzat módosítása</t>
  </si>
  <si>
    <t>05641</t>
  </si>
  <si>
    <t>Egyéb tárgyi eszköz beszerzése, létesítése</t>
  </si>
  <si>
    <t>05671</t>
  </si>
  <si>
    <t>Beruházási célú előzetesen felszámított áfa</t>
  </si>
  <si>
    <t>Beruházási kiadások</t>
  </si>
  <si>
    <t>056</t>
  </si>
  <si>
    <t>Beruházások</t>
  </si>
  <si>
    <t>2022. évi költségvetés III. sz. EI módosítása</t>
  </si>
  <si>
    <t>2022. évi költségvetés III. számú előirányzat módosítása</t>
  </si>
  <si>
    <t>2022. évi EI</t>
  </si>
  <si>
    <t>2022.II.sz. EI mód.</t>
  </si>
  <si>
    <t>2022.III.sz. EI mód.</t>
  </si>
  <si>
    <t>-ebből bértámogatás</t>
  </si>
  <si>
    <t>Bevételek - COFOG: 013210</t>
  </si>
  <si>
    <t>Központi kezelésű előirányzattól működési célú támogatások bevetelei</t>
  </si>
  <si>
    <t>094111</t>
  </si>
  <si>
    <t>013210 - Átfogó tervezési és statisztikai szolgáltatások</t>
  </si>
  <si>
    <t>0551235</t>
  </si>
  <si>
    <t>Egyéb civil, vagy más nonprofit szervezeteknek egyéb működési célú támogatások kiadásai</t>
  </si>
  <si>
    <t>Egyéb működési célú kiadások</t>
  </si>
  <si>
    <t>Intézmény fin. (bérkiegészítés)</t>
  </si>
  <si>
    <t>05512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</si>
</sst>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</numFmts>
  <fonts count="33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7"/>
      <name val="Verdana"/>
      <family val="2"/>
      <charset val="238"/>
    </font>
    <font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</cellStyleXfs>
  <cellXfs count="384">
    <xf numFmtId="0" fontId="0" fillId="0" borderId="0" xfId="0"/>
    <xf numFmtId="49" fontId="1" fillId="3" borderId="3" xfId="0" applyNumberFormat="1" applyFont="1" applyFill="1" applyBorder="1" applyAlignment="1">
      <alignment horizontal="left" vertical="center" wrapText="1" shrinkToFit="1"/>
    </xf>
    <xf numFmtId="49" fontId="1" fillId="3" borderId="4" xfId="0" applyNumberFormat="1" applyFont="1" applyFill="1" applyBorder="1" applyAlignment="1">
      <alignment vertical="center" wrapText="1" shrinkToFit="1"/>
    </xf>
    <xf numFmtId="3" fontId="8" fillId="4" borderId="7" xfId="0" applyNumberFormat="1" applyFont="1" applyFill="1" applyBorder="1"/>
    <xf numFmtId="3" fontId="8" fillId="4" borderId="8" xfId="0" applyNumberFormat="1" applyFont="1" applyFill="1" applyBorder="1"/>
    <xf numFmtId="49" fontId="1" fillId="3" borderId="11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49" fontId="1" fillId="3" borderId="3" xfId="0" applyNumberFormat="1" applyFont="1" applyFill="1" applyBorder="1" applyAlignment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7" fillId="0" borderId="2" xfId="0" applyNumberFormat="1" applyFont="1" applyBorder="1"/>
    <xf numFmtId="3" fontId="7" fillId="0" borderId="6" xfId="0" applyNumberFormat="1" applyFont="1" applyBorder="1"/>
    <xf numFmtId="3" fontId="15" fillId="0" borderId="0" xfId="0" applyNumberFormat="1" applyFont="1" applyAlignment="1">
      <alignment horizontal="center" vertical="center"/>
    </xf>
    <xf numFmtId="0" fontId="18" fillId="0" borderId="0" xfId="0" applyFont="1"/>
    <xf numFmtId="3" fontId="1" fillId="3" borderId="15" xfId="0" applyNumberFormat="1" applyFont="1" applyFill="1" applyBorder="1" applyAlignment="1">
      <alignment horizontal="right" vertical="center" wrapText="1" shrinkToFit="1"/>
    </xf>
    <xf numFmtId="165" fontId="0" fillId="0" borderId="0" xfId="0" applyNumberFormat="1"/>
    <xf numFmtId="0" fontId="18" fillId="9" borderId="0" xfId="0" applyFont="1" applyFill="1"/>
    <xf numFmtId="0" fontId="0" fillId="9" borderId="0" xfId="0" applyFill="1"/>
    <xf numFmtId="0" fontId="2" fillId="0" borderId="0" xfId="0" applyFont="1"/>
    <xf numFmtId="0" fontId="19" fillId="0" borderId="0" xfId="0" applyFont="1" applyAlignment="1">
      <alignment horizontal="right"/>
    </xf>
    <xf numFmtId="0" fontId="5" fillId="0" borderId="0" xfId="0" applyFont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20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0" fillId="12" borderId="8" xfId="0" applyNumberFormat="1" applyFont="1" applyFill="1" applyBorder="1" applyAlignment="1">
      <alignment horizontal="right" vertical="center" wrapText="1" shrinkToFit="1"/>
    </xf>
    <xf numFmtId="0" fontId="21" fillId="13" borderId="17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 wrapText="1" shrinkToFit="1"/>
    </xf>
    <xf numFmtId="3" fontId="23" fillId="0" borderId="0" xfId="0" applyNumberFormat="1" applyFont="1"/>
    <xf numFmtId="0" fontId="13" fillId="14" borderId="19" xfId="0" applyFont="1" applyFill="1" applyBorder="1" applyAlignment="1" applyProtection="1">
      <alignment horizontal="center" vertical="center" wrapText="1" readingOrder="1"/>
      <protection locked="0"/>
    </xf>
    <xf numFmtId="0" fontId="5" fillId="14" borderId="25" xfId="0" applyFont="1" applyFill="1" applyBorder="1"/>
    <xf numFmtId="0" fontId="5" fillId="14" borderId="26" xfId="0" applyFont="1" applyFill="1" applyBorder="1"/>
    <xf numFmtId="0" fontId="0" fillId="0" borderId="31" xfId="0" applyBorder="1"/>
    <xf numFmtId="3" fontId="0" fillId="0" borderId="0" xfId="0" applyNumberFormat="1"/>
    <xf numFmtId="3" fontId="0" fillId="0" borderId="32" xfId="0" applyNumberFormat="1" applyBorder="1"/>
    <xf numFmtId="0" fontId="4" fillId="2" borderId="1" xfId="0" applyFont="1" applyFill="1" applyBorder="1" applyAlignment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>
      <alignment vertical="center" wrapText="1" shrinkToFit="1"/>
    </xf>
    <xf numFmtId="0" fontId="24" fillId="6" borderId="15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6" xfId="0" applyFont="1" applyBorder="1"/>
    <xf numFmtId="0" fontId="7" fillId="0" borderId="4" xfId="0" applyFont="1" applyBorder="1"/>
    <xf numFmtId="3" fontId="7" fillId="0" borderId="4" xfId="0" applyNumberFormat="1" applyFont="1" applyBorder="1"/>
    <xf numFmtId="3" fontId="7" fillId="0" borderId="0" xfId="1" applyNumberFormat="1" applyFont="1" applyFill="1" applyBorder="1" applyAlignment="1">
      <protection locked="0"/>
    </xf>
    <xf numFmtId="49" fontId="25" fillId="0" borderId="5" xfId="1" applyNumberFormat="1" applyFont="1" applyBorder="1" applyAlignment="1">
      <alignment horizontal="right"/>
      <protection locked="0"/>
    </xf>
    <xf numFmtId="49" fontId="22" fillId="3" borderId="2" xfId="0" applyNumberFormat="1" applyFont="1" applyFill="1" applyBorder="1" applyAlignment="1">
      <alignment vertical="center" wrapText="1" shrinkToFit="1"/>
    </xf>
    <xf numFmtId="49" fontId="22" fillId="3" borderId="6" xfId="0" applyNumberFormat="1" applyFont="1" applyFill="1" applyBorder="1" applyAlignment="1">
      <alignment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3" fontId="22" fillId="3" borderId="15" xfId="0" applyNumberFormat="1" applyFont="1" applyFill="1" applyBorder="1" applyAlignment="1">
      <alignment vertical="center" wrapText="1" shrinkToFit="1"/>
    </xf>
    <xf numFmtId="3" fontId="22" fillId="3" borderId="20" xfId="0" applyNumberFormat="1" applyFont="1" applyFill="1" applyBorder="1" applyAlignment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7" fillId="0" borderId="0" xfId="0" applyFont="1"/>
    <xf numFmtId="3" fontId="28" fillId="0" borderId="0" xfId="1" applyNumberFormat="1" applyFont="1" applyFill="1" applyBorder="1">
      <protection locked="0"/>
    </xf>
    <xf numFmtId="3" fontId="27" fillId="0" borderId="0" xfId="0" applyNumberFormat="1" applyFont="1"/>
    <xf numFmtId="0" fontId="13" fillId="0" borderId="0" xfId="0" applyFont="1" applyAlignment="1" applyProtection="1">
      <alignment horizontal="center" vertical="center" wrapText="1" readingOrder="1"/>
      <protection locked="0"/>
    </xf>
    <xf numFmtId="3" fontId="5" fillId="14" borderId="8" xfId="0" applyNumberFormat="1" applyFont="1" applyFill="1" applyBorder="1"/>
    <xf numFmtId="0" fontId="14" fillId="0" borderId="30" xfId="0" applyFont="1" applyBorder="1" applyAlignment="1" applyProtection="1">
      <alignment vertical="center" wrapText="1" readingOrder="1"/>
      <protection locked="0"/>
    </xf>
    <xf numFmtId="0" fontId="14" fillId="0" borderId="33" xfId="0" applyFont="1" applyBorder="1" applyAlignment="1" applyProtection="1">
      <alignment vertical="center" wrapText="1" readingOrder="1"/>
      <protection locked="0"/>
    </xf>
    <xf numFmtId="0" fontId="14" fillId="0" borderId="41" xfId="0" applyFont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3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14" borderId="7" xfId="0" applyNumberFormat="1" applyFont="1" applyFill="1" applyBorder="1" applyAlignment="1">
      <alignment horizontal="center"/>
    </xf>
    <xf numFmtId="3" fontId="17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4" xfId="1" applyNumberFormat="1" applyFont="1" applyBorder="1" applyAlignment="1">
      <alignment horizontal="right" vertical="center"/>
      <protection locked="0"/>
    </xf>
    <xf numFmtId="3" fontId="10" fillId="12" borderId="7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Border="1" applyAlignment="1">
      <alignment horizontal="left" vertical="center" wrapText="1" shrinkToFit="1"/>
    </xf>
    <xf numFmtId="3" fontId="1" fillId="0" borderId="16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3" fontId="1" fillId="0" borderId="15" xfId="0" applyNumberFormat="1" applyFont="1" applyBorder="1" applyAlignment="1">
      <alignment horizontal="right" vertical="center" wrapText="1" shrinkToFit="1"/>
    </xf>
    <xf numFmtId="49" fontId="1" fillId="0" borderId="6" xfId="0" applyNumberFormat="1" applyFont="1" applyBorder="1" applyAlignment="1">
      <alignment horizontal="left" vertical="center" wrapText="1" shrinkToFit="1"/>
    </xf>
    <xf numFmtId="3" fontId="1" fillId="0" borderId="29" xfId="0" applyNumberFormat="1" applyFont="1" applyBorder="1" applyAlignment="1">
      <alignment horizontal="right" vertical="center" wrapText="1" shrinkToFit="1"/>
    </xf>
    <xf numFmtId="3" fontId="1" fillId="0" borderId="44" xfId="0" applyNumberFormat="1" applyFont="1" applyBorder="1" applyAlignment="1">
      <alignment horizontal="right" vertical="center" wrapText="1" shrinkToFit="1"/>
    </xf>
    <xf numFmtId="3" fontId="29" fillId="0" borderId="0" xfId="0" applyNumberFormat="1" applyFont="1"/>
    <xf numFmtId="0" fontId="29" fillId="0" borderId="0" xfId="0" applyFont="1"/>
    <xf numFmtId="166" fontId="29" fillId="0" borderId="0" xfId="1" applyNumberFormat="1" applyFont="1" applyFill="1">
      <protection locked="0"/>
    </xf>
    <xf numFmtId="0" fontId="20" fillId="0" borderId="0" xfId="0" applyFont="1"/>
    <xf numFmtId="49" fontId="1" fillId="0" borderId="9" xfId="0" applyNumberFormat="1" applyFont="1" applyBorder="1" applyAlignment="1">
      <alignment horizontal="left" vertical="center" wrapText="1" shrinkToFit="1"/>
    </xf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1" xfId="0" applyNumberFormat="1" applyFont="1" applyBorder="1" applyAlignment="1" applyProtection="1">
      <alignment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6" fillId="0" borderId="0" xfId="0" applyFont="1"/>
    <xf numFmtId="3" fontId="13" fillId="16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13" xfId="0" applyNumberFormat="1" applyFont="1" applyBorder="1" applyAlignment="1" applyProtection="1">
      <alignment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28" xfId="0" applyNumberFormat="1" applyFont="1" applyBorder="1" applyAlignment="1">
      <alignment horizontal="left" vertical="center" wrapText="1" shrinkToFit="1"/>
    </xf>
    <xf numFmtId="3" fontId="1" fillId="3" borderId="29" xfId="0" applyNumberFormat="1" applyFont="1" applyFill="1" applyBorder="1" applyAlignment="1">
      <alignment horizontal="right" vertical="center" wrapText="1" shrinkToFit="1"/>
    </xf>
    <xf numFmtId="3" fontId="1" fillId="3" borderId="16" xfId="0" applyNumberFormat="1" applyFont="1" applyFill="1" applyBorder="1" applyAlignment="1">
      <alignment horizontal="right" vertical="center" wrapText="1" shrinkToFit="1"/>
    </xf>
    <xf numFmtId="49" fontId="1" fillId="3" borderId="28" xfId="0" applyNumberFormat="1" applyFont="1" applyFill="1" applyBorder="1" applyAlignment="1">
      <alignment horizontal="left" vertical="center" wrapText="1" shrinkToFit="1"/>
    </xf>
    <xf numFmtId="49" fontId="1" fillId="0" borderId="3" xfId="0" applyNumberFormat="1" applyFont="1" applyBorder="1" applyAlignment="1">
      <alignment vertical="center" wrapText="1" shrinkToFit="1"/>
    </xf>
    <xf numFmtId="49" fontId="1" fillId="0" borderId="11" xfId="0" applyNumberFormat="1" applyFont="1" applyBorder="1" applyAlignment="1">
      <alignment vertical="center" wrapText="1" shrinkToFit="1"/>
    </xf>
    <xf numFmtId="49" fontId="1" fillId="0" borderId="5" xfId="0" applyNumberFormat="1" applyFont="1" applyBorder="1" applyAlignment="1">
      <alignment vertical="center" wrapText="1" shrinkToFit="1"/>
    </xf>
    <xf numFmtId="3" fontId="1" fillId="0" borderId="20" xfId="0" applyNumberFormat="1" applyFont="1" applyBorder="1" applyAlignment="1">
      <alignment horizontal="right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17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3" fontId="8" fillId="4" borderId="13" xfId="0" applyNumberFormat="1" applyFont="1" applyFill="1" applyBorder="1"/>
    <xf numFmtId="0" fontId="6" fillId="0" borderId="0" xfId="0" applyFont="1" applyAlignment="1">
      <alignment horizontal="center"/>
    </xf>
    <xf numFmtId="3" fontId="8" fillId="0" borderId="0" xfId="0" applyNumberFormat="1" applyFont="1"/>
    <xf numFmtId="3" fontId="5" fillId="0" borderId="0" xfId="0" applyNumberFormat="1" applyFont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7" xfId="2" applyNumberFormat="1" applyFont="1" applyFill="1" applyBorder="1" applyAlignment="1">
      <alignment horizontal="right" vertical="center"/>
      <protection locked="0"/>
    </xf>
    <xf numFmtId="3" fontId="7" fillId="0" borderId="16" xfId="1" applyNumberFormat="1" applyFont="1" applyBorder="1" applyAlignment="1">
      <alignment horizontal="right"/>
      <protection locked="0"/>
    </xf>
    <xf numFmtId="3" fontId="7" fillId="0" borderId="15" xfId="1" applyNumberFormat="1" applyFont="1" applyBorder="1" applyAlignment="1">
      <alignment horizontal="right"/>
      <protection locked="0"/>
    </xf>
    <xf numFmtId="3" fontId="7" fillId="0" borderId="20" xfId="1" applyNumberFormat="1" applyFont="1" applyBorder="1" applyAlignment="1">
      <alignment horizontal="right"/>
      <protection locked="0"/>
    </xf>
    <xf numFmtId="3" fontId="6" fillId="14" borderId="8" xfId="1" applyNumberFormat="1" applyFont="1" applyFill="1" applyBorder="1" applyAlignment="1">
      <alignment horizontal="right"/>
      <protection locked="0"/>
    </xf>
    <xf numFmtId="0" fontId="13" fillId="14" borderId="1" xfId="0" applyFont="1" applyFill="1" applyBorder="1" applyAlignment="1" applyProtection="1">
      <alignment horizontal="center" vertical="center" wrapText="1" readingOrder="1"/>
      <protection locked="0"/>
    </xf>
    <xf numFmtId="3" fontId="7" fillId="0" borderId="30" xfId="0" applyNumberFormat="1" applyFont="1" applyBorder="1"/>
    <xf numFmtId="3" fontId="7" fillId="0" borderId="46" xfId="0" applyNumberFormat="1" applyFont="1" applyBorder="1"/>
    <xf numFmtId="3" fontId="7" fillId="0" borderId="45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0" fontId="4" fillId="2" borderId="36" xfId="0" applyFont="1" applyFill="1" applyBorder="1" applyAlignment="1">
      <alignment horizontal="center" vertical="center" wrapText="1" shrinkToFit="1"/>
    </xf>
    <xf numFmtId="0" fontId="6" fillId="4" borderId="37" xfId="0" applyFont="1" applyFill="1" applyBorder="1" applyAlignment="1">
      <alignment horizontal="right"/>
    </xf>
    <xf numFmtId="3" fontId="22" fillId="3" borderId="2" xfId="0" applyNumberFormat="1" applyFont="1" applyFill="1" applyBorder="1" applyAlignment="1">
      <alignment horizontal="right" vertical="center" wrapText="1" shrinkToFit="1"/>
    </xf>
    <xf numFmtId="3" fontId="22" fillId="3" borderId="6" xfId="0" applyNumberFormat="1" applyFont="1" applyFill="1" applyBorder="1" applyAlignment="1">
      <alignment horizontal="right" vertical="center" wrapText="1" shrinkToFit="1"/>
    </xf>
    <xf numFmtId="3" fontId="24" fillId="4" borderId="37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right" vertical="center" wrapText="1" shrinkToFit="1"/>
    </xf>
    <xf numFmtId="3" fontId="21" fillId="4" borderId="47" xfId="0" applyNumberFormat="1" applyFont="1" applyFill="1" applyBorder="1" applyAlignment="1">
      <alignment horizontal="right"/>
    </xf>
    <xf numFmtId="3" fontId="10" fillId="12" borderId="37" xfId="0" applyNumberFormat="1" applyFont="1" applyFill="1" applyBorder="1" applyAlignment="1">
      <alignment horizontal="right" vertical="center" wrapText="1" shrinkToFit="1"/>
    </xf>
    <xf numFmtId="3" fontId="5" fillId="11" borderId="7" xfId="0" applyNumberFormat="1" applyFont="1" applyFill="1" applyBorder="1" applyAlignment="1">
      <alignment horizontal="right" wrapText="1" shrinkToFit="1"/>
    </xf>
    <xf numFmtId="0" fontId="14" fillId="0" borderId="48" xfId="0" applyFont="1" applyBorder="1" applyAlignment="1" applyProtection="1">
      <alignment vertical="center" wrapText="1" readingOrder="1"/>
      <protection locked="0"/>
    </xf>
    <xf numFmtId="0" fontId="13" fillId="14" borderId="6" xfId="0" applyFont="1" applyFill="1" applyBorder="1" applyAlignment="1" applyProtection="1">
      <alignment horizontal="center" vertical="center" wrapText="1" readingOrder="1"/>
      <protection locked="0"/>
    </xf>
    <xf numFmtId="0" fontId="13" fillId="14" borderId="20" xfId="0" applyFont="1" applyFill="1" applyBorder="1" applyAlignment="1" applyProtection="1">
      <alignment horizontal="center" vertical="center" wrapText="1" readingOrder="1"/>
      <protection locked="0"/>
    </xf>
    <xf numFmtId="0" fontId="13" fillId="14" borderId="17" xfId="0" applyFont="1" applyFill="1" applyBorder="1" applyAlignment="1" applyProtection="1">
      <alignment horizontal="center" vertical="center" wrapText="1" readingOrder="1"/>
      <protection locked="0"/>
    </xf>
    <xf numFmtId="3" fontId="14" fillId="0" borderId="5" xfId="0" applyNumberFormat="1" applyFont="1" applyBorder="1" applyAlignment="1" applyProtection="1">
      <alignment horizontal="right" vertical="center" wrapText="1" readingOrder="1"/>
      <protection locked="0"/>
    </xf>
    <xf numFmtId="3" fontId="5" fillId="16" borderId="25" xfId="0" applyNumberFormat="1" applyFont="1" applyFill="1" applyBorder="1" applyAlignment="1">
      <alignment horizontal="right" vertical="center" wrapText="1" readingOrder="1"/>
    </xf>
    <xf numFmtId="3" fontId="14" fillId="0" borderId="3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5" fillId="16" borderId="14" xfId="0" applyNumberFormat="1" applyFont="1" applyFill="1" applyBorder="1" applyAlignment="1">
      <alignment horizontal="right" vertical="center" wrapText="1" readingOrder="1"/>
    </xf>
    <xf numFmtId="3" fontId="14" fillId="0" borderId="3" xfId="0" applyNumberFormat="1" applyFont="1" applyBorder="1" applyAlignment="1" applyProtection="1">
      <alignment horizontal="right" vertical="center" wrapText="1" readingOrder="1"/>
      <protection locked="0"/>
    </xf>
    <xf numFmtId="3" fontId="13" fillId="14" borderId="25" xfId="0" applyNumberFormat="1" applyFont="1" applyFill="1" applyBorder="1" applyAlignment="1" applyProtection="1">
      <alignment horizontal="right" vertical="center" wrapText="1" readingOrder="1"/>
      <protection locked="0"/>
    </xf>
    <xf numFmtId="0" fontId="14" fillId="0" borderId="47" xfId="0" applyFont="1" applyBorder="1" applyAlignment="1" applyProtection="1">
      <alignment vertical="center" wrapText="1" readingOrder="1"/>
      <protection locked="0"/>
    </xf>
    <xf numFmtId="3" fontId="14" fillId="0" borderId="22" xfId="0" applyNumberFormat="1" applyFont="1" applyBorder="1" applyAlignment="1" applyProtection="1">
      <alignment horizontal="right" vertical="center" wrapText="1" readingOrder="1"/>
      <protection locked="0"/>
    </xf>
    <xf numFmtId="3" fontId="0" fillId="0" borderId="31" xfId="0" applyNumberFormat="1" applyBorder="1" applyAlignment="1">
      <alignment horizontal="right"/>
    </xf>
    <xf numFmtId="3" fontId="5" fillId="14" borderId="25" xfId="0" applyNumberFormat="1" applyFont="1" applyFill="1" applyBorder="1" applyAlignment="1">
      <alignment horizontal="right"/>
    </xf>
    <xf numFmtId="3" fontId="6" fillId="14" borderId="26" xfId="0" applyNumberFormat="1" applyFont="1" applyFill="1" applyBorder="1"/>
    <xf numFmtId="0" fontId="4" fillId="10" borderId="1" xfId="0" applyFont="1" applyFill="1" applyBorder="1" applyAlignment="1">
      <alignment horizontal="center" vertical="center" wrapText="1" shrinkToFit="1"/>
    </xf>
    <xf numFmtId="3" fontId="10" fillId="12" borderId="38" xfId="0" applyNumberFormat="1" applyFont="1" applyFill="1" applyBorder="1" applyAlignment="1">
      <alignment horizontal="right" vertical="center" wrapText="1" shrinkToFit="1"/>
    </xf>
    <xf numFmtId="3" fontId="31" fillId="16" borderId="14" xfId="0" applyNumberFormat="1" applyFont="1" applyFill="1" applyBorder="1" applyAlignment="1">
      <alignment horizontal="right" vertical="center" wrapText="1" readingOrder="1"/>
    </xf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49" fontId="4" fillId="3" borderId="6" xfId="0" applyNumberFormat="1" applyFont="1" applyFill="1" applyBorder="1" applyAlignment="1">
      <alignment vertical="center" wrapText="1" shrinkToFit="1"/>
    </xf>
    <xf numFmtId="3" fontId="4" fillId="3" borderId="23" xfId="0" applyNumberFormat="1" applyFont="1" applyFill="1" applyBorder="1" applyAlignment="1">
      <alignment horizontal="right" vertical="center" wrapText="1" shrinkToFit="1"/>
    </xf>
    <xf numFmtId="3" fontId="4" fillId="3" borderId="24" xfId="0" applyNumberFormat="1" applyFont="1" applyFill="1" applyBorder="1" applyAlignment="1">
      <alignment vertical="center" wrapText="1" shrinkToFit="1"/>
    </xf>
    <xf numFmtId="3" fontId="31" fillId="16" borderId="25" xfId="0" applyNumberFormat="1" applyFont="1" applyFill="1" applyBorder="1" applyAlignment="1">
      <alignment horizontal="right" vertical="center" wrapText="1" readingOrder="1"/>
    </xf>
    <xf numFmtId="0" fontId="4" fillId="2" borderId="33" xfId="0" applyFont="1" applyFill="1" applyBorder="1" applyAlignment="1">
      <alignment horizontal="center" vertical="center" wrapText="1" shrinkToFit="1"/>
    </xf>
    <xf numFmtId="0" fontId="4" fillId="10" borderId="45" xfId="0" applyFont="1" applyFill="1" applyBorder="1" applyAlignment="1">
      <alignment horizontal="center" vertical="center" wrapText="1" shrinkToFit="1"/>
    </xf>
    <xf numFmtId="1" fontId="6" fillId="15" borderId="40" xfId="2" applyNumberFormat="1" applyFont="1" applyFill="1" applyBorder="1" applyAlignment="1">
      <alignment horizontal="center" vertical="center" wrapText="1"/>
      <protection locked="0"/>
    </xf>
    <xf numFmtId="1" fontId="6" fillId="14" borderId="19" xfId="2" applyNumberFormat="1" applyFont="1" applyFill="1" applyBorder="1" applyAlignment="1">
      <alignment horizontal="center" vertical="center" wrapText="1"/>
      <protection locked="0"/>
    </xf>
    <xf numFmtId="3" fontId="7" fillId="0" borderId="12" xfId="2" applyNumberFormat="1" applyFont="1" applyFill="1" applyBorder="1" applyAlignment="1">
      <alignment horizontal="center" vertical="center"/>
      <protection locked="0"/>
    </xf>
    <xf numFmtId="3" fontId="7" fillId="0" borderId="4" xfId="1" applyNumberFormat="1" applyFont="1" applyBorder="1" applyAlignment="1">
      <alignment horizontal="center" vertical="center"/>
      <protection locked="0"/>
    </xf>
    <xf numFmtId="3" fontId="14" fillId="0" borderId="12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8" xfId="0" applyNumberFormat="1" applyFont="1" applyBorder="1" applyAlignment="1" applyProtection="1">
      <alignment vertical="center" wrapText="1" readingOrder="1"/>
      <protection locked="0"/>
    </xf>
    <xf numFmtId="3" fontId="14" fillId="0" borderId="1" xfId="0" applyNumberFormat="1" applyFont="1" applyBorder="1" applyAlignment="1" applyProtection="1">
      <alignment vertical="center" wrapText="1" readingOrder="1"/>
      <protection locked="0"/>
    </xf>
    <xf numFmtId="3" fontId="14" fillId="0" borderId="52" xfId="0" applyNumberFormat="1" applyFont="1" applyBorder="1" applyAlignment="1" applyProtection="1">
      <alignment vertical="center" wrapText="1" readingOrder="1"/>
      <protection locked="0"/>
    </xf>
    <xf numFmtId="3" fontId="14" fillId="0" borderId="29" xfId="0" applyNumberFormat="1" applyFont="1" applyBorder="1" applyAlignment="1" applyProtection="1">
      <alignment vertical="center" wrapText="1" readingOrder="1"/>
      <protection locked="0"/>
    </xf>
    <xf numFmtId="3" fontId="14" fillId="0" borderId="23" xfId="0" applyNumberFormat="1" applyFont="1" applyBorder="1" applyAlignment="1" applyProtection="1">
      <alignment vertical="center" wrapText="1" readingOrder="1"/>
      <protection locked="0"/>
    </xf>
    <xf numFmtId="3" fontId="13" fillId="16" borderId="3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49" xfId="0" applyNumberFormat="1" applyFont="1" applyBorder="1" applyAlignment="1" applyProtection="1">
      <alignment vertical="center" wrapText="1" readingOrder="1"/>
      <protection locked="0"/>
    </xf>
    <xf numFmtId="3" fontId="13" fillId="16" borderId="26" xfId="0" applyNumberFormat="1" applyFont="1" applyFill="1" applyBorder="1" applyAlignment="1" applyProtection="1">
      <alignment vertical="center" wrapText="1" readingOrder="1"/>
      <protection locked="0"/>
    </xf>
    <xf numFmtId="3" fontId="17" fillId="14" borderId="27" xfId="0" applyNumberFormat="1" applyFont="1" applyFill="1" applyBorder="1" applyAlignment="1" applyProtection="1">
      <alignment vertical="center" wrapText="1" readingOrder="1"/>
      <protection locked="0"/>
    </xf>
    <xf numFmtId="3" fontId="14" fillId="0" borderId="6" xfId="0" applyNumberFormat="1" applyFont="1" applyBorder="1" applyAlignment="1" applyProtection="1">
      <alignment vertical="center" wrapText="1" readingOrder="1"/>
      <protection locked="0"/>
    </xf>
    <xf numFmtId="3" fontId="17" fillId="14" borderId="7" xfId="0" applyNumberFormat="1" applyFont="1" applyFill="1" applyBorder="1" applyAlignment="1" applyProtection="1">
      <alignment vertical="center" wrapText="1" readingOrder="1"/>
      <protection locked="0"/>
    </xf>
    <xf numFmtId="0" fontId="13" fillId="14" borderId="36" xfId="0" applyFont="1" applyFill="1" applyBorder="1" applyAlignment="1" applyProtection="1">
      <alignment horizontal="center" vertical="center" wrapText="1" readingOrder="1"/>
      <protection locked="0"/>
    </xf>
    <xf numFmtId="0" fontId="13" fillId="14" borderId="43" xfId="0" applyFont="1" applyFill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vertical="center" wrapText="1" readingOrder="1"/>
      <protection locked="0"/>
    </xf>
    <xf numFmtId="3" fontId="14" fillId="0" borderId="24" xfId="0" applyNumberFormat="1" applyFont="1" applyBorder="1" applyAlignment="1" applyProtection="1">
      <alignment vertical="center" wrapText="1" readingOrder="1"/>
      <protection locked="0"/>
    </xf>
    <xf numFmtId="49" fontId="14" fillId="0" borderId="31" xfId="0" applyNumberFormat="1" applyFont="1" applyBorder="1" applyAlignment="1" applyProtection="1">
      <alignment vertical="center" wrapText="1" readingOrder="1"/>
      <protection locked="0"/>
    </xf>
    <xf numFmtId="0" fontId="14" fillId="0" borderId="19" xfId="0" applyFont="1" applyBorder="1" applyAlignment="1" applyProtection="1">
      <alignment vertical="center" wrapText="1" readingOrder="1"/>
      <protection locked="0"/>
    </xf>
    <xf numFmtId="3" fontId="31" fillId="16" borderId="7" xfId="0" applyNumberFormat="1" applyFont="1" applyFill="1" applyBorder="1" applyAlignment="1">
      <alignment horizontal="right" vertical="center" wrapText="1" readingOrder="1"/>
    </xf>
    <xf numFmtId="3" fontId="1" fillId="0" borderId="2" xfId="0" applyNumberFormat="1" applyFont="1" applyBorder="1" applyAlignment="1">
      <alignment horizontal="right" vertical="center" wrapText="1" shrinkToFit="1"/>
    </xf>
    <xf numFmtId="3" fontId="1" fillId="3" borderId="29" xfId="0" applyNumberFormat="1" applyFont="1" applyFill="1" applyBorder="1" applyAlignment="1">
      <alignment horizontal="center" vertical="center" wrapText="1" shrinkToFit="1"/>
    </xf>
    <xf numFmtId="3" fontId="10" fillId="12" borderId="37" xfId="0" applyNumberFormat="1" applyFont="1" applyFill="1" applyBorder="1" applyAlignment="1">
      <alignment horizontal="center" vertical="center" wrapText="1" shrinkToFit="1"/>
    </xf>
    <xf numFmtId="3" fontId="1" fillId="3" borderId="29" xfId="0" applyNumberFormat="1" applyFont="1" applyFill="1" applyBorder="1" applyAlignment="1">
      <alignment vertical="center" wrapText="1" shrinkToFit="1"/>
    </xf>
    <xf numFmtId="3" fontId="8" fillId="4" borderId="38" xfId="0" applyNumberFormat="1" applyFont="1" applyFill="1" applyBorder="1"/>
    <xf numFmtId="3" fontId="1" fillId="3" borderId="4" xfId="0" applyNumberFormat="1" applyFont="1" applyFill="1" applyBorder="1" applyAlignment="1">
      <alignment vertical="center" wrapText="1" shrinkToFit="1"/>
    </xf>
    <xf numFmtId="3" fontId="4" fillId="3" borderId="23" xfId="0" applyNumberFormat="1" applyFont="1" applyFill="1" applyBorder="1" applyAlignment="1">
      <alignment vertical="center" wrapText="1" shrinkToFit="1"/>
    </xf>
    <xf numFmtId="3" fontId="22" fillId="3" borderId="2" xfId="0" applyNumberFormat="1" applyFont="1" applyFill="1" applyBorder="1" applyAlignment="1">
      <alignment vertical="center" wrapText="1" shrinkToFit="1"/>
    </xf>
    <xf numFmtId="3" fontId="22" fillId="3" borderId="6" xfId="0" applyNumberFormat="1" applyFont="1" applyFill="1" applyBorder="1" applyAlignment="1">
      <alignment vertical="center" wrapText="1" shrinkToFit="1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1" fontId="6" fillId="14" borderId="50" xfId="2" applyNumberFormat="1" applyFont="1" applyFill="1" applyBorder="1" applyAlignment="1">
      <alignment horizontal="center" vertical="center" wrapText="1"/>
      <protection locked="0"/>
    </xf>
    <xf numFmtId="1" fontId="6" fillId="14" borderId="1" xfId="2" applyNumberFormat="1" applyFont="1" applyFill="1" applyBorder="1" applyAlignment="1">
      <alignment horizontal="center" vertical="center" wrapText="1"/>
      <protection locked="0"/>
    </xf>
    <xf numFmtId="3" fontId="7" fillId="0" borderId="30" xfId="1" applyNumberFormat="1" applyFont="1" applyBorder="1" applyAlignment="1">
      <alignment horizontal="right"/>
      <protection locked="0"/>
    </xf>
    <xf numFmtId="3" fontId="7" fillId="0" borderId="46" xfId="1" applyNumberFormat="1" applyFont="1" applyBorder="1" applyAlignment="1">
      <alignment horizontal="right"/>
      <protection locked="0"/>
    </xf>
    <xf numFmtId="3" fontId="6" fillId="14" borderId="37" xfId="1" applyNumberFormat="1" applyFont="1" applyFill="1" applyBorder="1" applyAlignment="1">
      <alignment horizontal="right"/>
      <protection locked="0"/>
    </xf>
    <xf numFmtId="3" fontId="7" fillId="0" borderId="45" xfId="1" applyNumberFormat="1" applyFont="1" applyBorder="1" applyAlignment="1">
      <alignment horizontal="center" vertical="center"/>
      <protection locked="0"/>
    </xf>
    <xf numFmtId="3" fontId="7" fillId="0" borderId="30" xfId="1" applyNumberFormat="1" applyFont="1" applyBorder="1" applyAlignment="1">
      <alignment horizontal="center" vertical="center"/>
      <protection locked="0"/>
    </xf>
    <xf numFmtId="3" fontId="6" fillId="14" borderId="37" xfId="1" applyNumberFormat="1" applyFont="1" applyFill="1" applyBorder="1" applyAlignment="1">
      <alignment horizontal="center"/>
      <protection locked="0"/>
    </xf>
    <xf numFmtId="49" fontId="11" fillId="0" borderId="21" xfId="0" applyNumberFormat="1" applyFont="1" applyBorder="1" applyAlignment="1">
      <alignment horizontal="right"/>
    </xf>
    <xf numFmtId="0" fontId="6" fillId="0" borderId="12" xfId="0" applyFont="1" applyBorder="1"/>
    <xf numFmtId="3" fontId="6" fillId="0" borderId="12" xfId="0" applyNumberFormat="1" applyFont="1" applyBorder="1" applyAlignment="1">
      <alignment horizontal="right"/>
    </xf>
    <xf numFmtId="3" fontId="6" fillId="0" borderId="12" xfId="1" applyNumberFormat="1" applyFont="1" applyBorder="1" applyAlignment="1">
      <alignment horizontal="right" vertical="center"/>
      <protection locked="0"/>
    </xf>
    <xf numFmtId="3" fontId="6" fillId="0" borderId="47" xfId="2" applyNumberFormat="1" applyFont="1" applyFill="1" applyBorder="1" applyAlignment="1">
      <alignment horizontal="center" vertical="center"/>
      <protection locked="0"/>
    </xf>
    <xf numFmtId="3" fontId="6" fillId="0" borderId="13" xfId="1" applyNumberFormat="1" applyFont="1" applyBorder="1" applyAlignment="1">
      <alignment horizontal="right"/>
      <protection locked="0"/>
    </xf>
    <xf numFmtId="3" fontId="6" fillId="0" borderId="12" xfId="0" applyNumberFormat="1" applyFont="1" applyBorder="1"/>
    <xf numFmtId="3" fontId="6" fillId="0" borderId="47" xfId="0" applyNumberFormat="1" applyFont="1" applyBorder="1"/>
    <xf numFmtId="3" fontId="6" fillId="0" borderId="47" xfId="1" applyNumberFormat="1" applyFont="1" applyBorder="1" applyAlignment="1">
      <alignment horizontal="right"/>
      <protection locked="0"/>
    </xf>
    <xf numFmtId="3" fontId="6" fillId="0" borderId="47" xfId="1" applyNumberFormat="1" applyFont="1" applyBorder="1" applyAlignment="1">
      <alignment horizontal="center"/>
      <protection locked="0"/>
    </xf>
    <xf numFmtId="3" fontId="6" fillId="15" borderId="55" xfId="0" applyNumberFormat="1" applyFont="1" applyFill="1" applyBorder="1" applyAlignment="1">
      <alignment horizontal="right"/>
    </xf>
    <xf numFmtId="3" fontId="6" fillId="15" borderId="40" xfId="1" applyNumberFormat="1" applyFont="1" applyFill="1" applyBorder="1">
      <protection locked="0"/>
    </xf>
    <xf numFmtId="3" fontId="6" fillId="15" borderId="40" xfId="1" applyNumberFormat="1" applyFont="1" applyFill="1" applyBorder="1" applyAlignment="1">
      <alignment horizontal="center"/>
      <protection locked="0"/>
    </xf>
    <xf numFmtId="3" fontId="7" fillId="0" borderId="2" xfId="1" applyNumberFormat="1" applyFont="1" applyBorder="1" applyAlignment="1">
      <alignment horizontal="right" vertical="center"/>
      <protection locked="0"/>
    </xf>
    <xf numFmtId="49" fontId="7" fillId="0" borderId="34" xfId="2" applyNumberFormat="1" applyFont="1" applyFill="1" applyBorder="1" applyAlignment="1">
      <alignment horizontal="right" vertical="center"/>
      <protection locked="0"/>
    </xf>
    <xf numFmtId="49" fontId="25" fillId="0" borderId="29" xfId="2" applyNumberFormat="1" applyFont="1" applyBorder="1" applyAlignment="1">
      <alignment horizontal="right"/>
      <protection locked="0"/>
    </xf>
    <xf numFmtId="49" fontId="25" fillId="0" borderId="28" xfId="1" applyNumberFormat="1" applyFont="1" applyBorder="1" applyAlignment="1">
      <alignment horizontal="right"/>
      <protection locked="0"/>
    </xf>
    <xf numFmtId="49" fontId="25" fillId="0" borderId="43" xfId="1" applyNumberFormat="1" applyFont="1" applyBorder="1" applyAlignment="1">
      <alignment horizontal="right"/>
      <protection locked="0"/>
    </xf>
    <xf numFmtId="49" fontId="26" fillId="0" borderId="52" xfId="1" applyNumberFormat="1" applyFont="1" applyBorder="1" applyAlignment="1">
      <alignment horizontal="center"/>
      <protection locked="0"/>
    </xf>
    <xf numFmtId="49" fontId="20" fillId="0" borderId="9" xfId="0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 vertical="center"/>
      <protection locked="0"/>
    </xf>
    <xf numFmtId="49" fontId="20" fillId="0" borderId="3" xfId="0" applyNumberFormat="1" applyFont="1" applyBorder="1" applyAlignment="1">
      <alignment horizontal="right"/>
    </xf>
    <xf numFmtId="3" fontId="7" fillId="0" borderId="16" xfId="2" applyNumberFormat="1" applyFont="1" applyBorder="1">
      <protection locked="0"/>
    </xf>
    <xf numFmtId="49" fontId="20" fillId="0" borderId="11" xfId="0" applyNumberFormat="1" applyFont="1" applyBorder="1" applyAlignment="1">
      <alignment horizontal="right"/>
    </xf>
    <xf numFmtId="3" fontId="7" fillId="0" borderId="15" xfId="1" applyNumberFormat="1" applyFont="1" applyBorder="1">
      <protection locked="0"/>
    </xf>
    <xf numFmtId="49" fontId="20" fillId="0" borderId="5" xfId="0" applyNumberFormat="1" applyFont="1" applyBorder="1" applyAlignment="1">
      <alignment horizontal="right"/>
    </xf>
    <xf numFmtId="3" fontId="7" fillId="0" borderId="20" xfId="1" applyNumberFormat="1" applyFont="1" applyBorder="1">
      <protection locked="0"/>
    </xf>
    <xf numFmtId="49" fontId="20" fillId="0" borderId="18" xfId="0" applyNumberFormat="1" applyFont="1" applyBorder="1" applyAlignment="1">
      <alignment horizontal="right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 vertical="center"/>
      <protection locked="0"/>
    </xf>
    <xf numFmtId="3" fontId="7" fillId="0" borderId="1" xfId="2" applyNumberFormat="1" applyFont="1" applyFill="1" applyBorder="1" applyAlignment="1">
      <alignment horizontal="center" vertical="center"/>
      <protection locked="0"/>
    </xf>
    <xf numFmtId="3" fontId="7" fillId="0" borderId="19" xfId="1" applyNumberFormat="1" applyFont="1" applyBorder="1">
      <protection locked="0"/>
    </xf>
    <xf numFmtId="49" fontId="25" fillId="0" borderId="9" xfId="1" applyNumberFormat="1" applyFont="1" applyBorder="1" applyAlignment="1">
      <alignment horizontal="right"/>
      <protection locked="0"/>
    </xf>
    <xf numFmtId="3" fontId="7" fillId="0" borderId="10" xfId="0" applyNumberFormat="1" applyFont="1" applyBorder="1"/>
    <xf numFmtId="3" fontId="7" fillId="0" borderId="10" xfId="1" applyNumberFormat="1" applyFont="1" applyBorder="1" applyAlignment="1">
      <alignment horizontal="right"/>
      <protection locked="0"/>
    </xf>
    <xf numFmtId="3" fontId="7" fillId="0" borderId="17" xfId="1" applyNumberFormat="1" applyFont="1" applyBorder="1" applyAlignment="1">
      <alignment horizontal="right"/>
      <protection locked="0"/>
    </xf>
    <xf numFmtId="3" fontId="7" fillId="0" borderId="10" xfId="1" applyNumberFormat="1" applyFont="1" applyBorder="1" applyAlignment="1">
      <alignment horizontal="center"/>
      <protection locked="0"/>
    </xf>
    <xf numFmtId="3" fontId="7" fillId="0" borderId="23" xfId="1" applyNumberFormat="1" applyFont="1" applyBorder="1" applyAlignment="1">
      <alignment horizontal="right"/>
      <protection locked="0"/>
    </xf>
    <xf numFmtId="3" fontId="7" fillId="0" borderId="6" xfId="1" applyNumberFormat="1" applyFont="1" applyBorder="1" applyAlignment="1">
      <alignment horizontal="center"/>
      <protection locked="0"/>
    </xf>
    <xf numFmtId="3" fontId="5" fillId="4" borderId="52" xfId="0" applyNumberFormat="1" applyFont="1" applyFill="1" applyBorder="1" applyAlignment="1">
      <alignment horizontal="center"/>
    </xf>
    <xf numFmtId="3" fontId="5" fillId="4" borderId="38" xfId="0" applyNumberFormat="1" applyFont="1" applyFill="1" applyBorder="1" applyAlignment="1">
      <alignment horizontal="center"/>
    </xf>
    <xf numFmtId="0" fontId="13" fillId="14" borderId="28" xfId="0" applyFont="1" applyFill="1" applyBorder="1" applyAlignment="1" applyProtection="1">
      <alignment horizontal="center" vertical="center" wrapText="1" readingOrder="1"/>
      <protection locked="0"/>
    </xf>
    <xf numFmtId="49" fontId="1" fillId="0" borderId="21" xfId="0" applyNumberFormat="1" applyFont="1" applyBorder="1" applyAlignment="1">
      <alignment horizontal="left" vertical="center" wrapText="1" shrinkToFit="1"/>
    </xf>
    <xf numFmtId="49" fontId="1" fillId="0" borderId="18" xfId="0" applyNumberFormat="1" applyFont="1" applyBorder="1" applyAlignment="1">
      <alignment horizontal="left" vertical="center" wrapText="1" shrinkToFit="1"/>
    </xf>
    <xf numFmtId="0" fontId="1" fillId="0" borderId="23" xfId="0" applyFont="1" applyBorder="1" applyAlignment="1">
      <alignment horizontal="left" vertical="center" wrapText="1" shrinkToFit="1"/>
    </xf>
    <xf numFmtId="0" fontId="1" fillId="0" borderId="46" xfId="0" applyFont="1" applyBorder="1" applyAlignment="1">
      <alignment horizontal="right" vertical="center" wrapText="1" shrinkToFit="1"/>
    </xf>
    <xf numFmtId="3" fontId="1" fillId="0" borderId="23" xfId="0" applyNumberFormat="1" applyFont="1" applyBorder="1" applyAlignment="1">
      <alignment horizontal="right" vertical="center" wrapText="1" shrinkToFit="1"/>
    </xf>
    <xf numFmtId="3" fontId="1" fillId="0" borderId="24" xfId="0" applyNumberFormat="1" applyFont="1" applyBorder="1" applyAlignment="1">
      <alignment horizontal="right" vertical="center" wrapText="1" shrinkToFit="1"/>
    </xf>
    <xf numFmtId="0" fontId="13" fillId="14" borderId="10" xfId="0" applyFont="1" applyFill="1" applyBorder="1" applyAlignment="1" applyProtection="1">
      <alignment horizontal="center" vertical="center" wrapText="1" readingOrder="1"/>
      <protection locked="0"/>
    </xf>
    <xf numFmtId="0" fontId="14" fillId="0" borderId="56" xfId="0" applyFont="1" applyBorder="1" applyAlignment="1" applyProtection="1">
      <alignment vertical="center" wrapText="1" readingOrder="1"/>
      <protection locked="0"/>
    </xf>
    <xf numFmtId="3" fontId="14" fillId="0" borderId="5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0" xfId="0" applyNumberFormat="1" applyFont="1" applyAlignment="1" applyProtection="1">
      <alignment vertical="center" wrapText="1" readingOrder="1"/>
      <protection locked="0"/>
    </xf>
    <xf numFmtId="3" fontId="14" fillId="0" borderId="57" xfId="0" applyNumberFormat="1" applyFont="1" applyBorder="1" applyAlignment="1" applyProtection="1">
      <alignment vertical="center" wrapText="1" readingOrder="1"/>
      <protection locked="0"/>
    </xf>
    <xf numFmtId="3" fontId="14" fillId="0" borderId="58" xfId="0" applyNumberFormat="1" applyFont="1" applyBorder="1" applyAlignment="1" applyProtection="1">
      <alignment horizontal="right" vertical="center" wrapText="1" readingOrder="1"/>
      <protection locked="0"/>
    </xf>
    <xf numFmtId="3" fontId="5" fillId="11" borderId="7" xfId="0" applyNumberFormat="1" applyFont="1" applyFill="1" applyBorder="1" applyAlignment="1">
      <alignment horizontal="center" wrapText="1" shrinkToFit="1"/>
    </xf>
    <xf numFmtId="0" fontId="4" fillId="10" borderId="36" xfId="0" applyFont="1" applyFill="1" applyBorder="1" applyAlignment="1">
      <alignment horizontal="center" vertical="center" wrapText="1" shrinkToFit="1"/>
    </xf>
    <xf numFmtId="3" fontId="10" fillId="12" borderId="27" xfId="0" applyNumberFormat="1" applyFont="1" applyFill="1" applyBorder="1" applyAlignment="1">
      <alignment horizontal="right" vertical="center" wrapText="1" shrinkToFit="1"/>
    </xf>
    <xf numFmtId="3" fontId="10" fillId="12" borderId="26" xfId="0" applyNumberFormat="1" applyFont="1" applyFill="1" applyBorder="1" applyAlignment="1">
      <alignment horizontal="right" vertical="center" wrapText="1" shrinkToFit="1"/>
    </xf>
    <xf numFmtId="3" fontId="5" fillId="11" borderId="38" xfId="0" applyNumberFormat="1" applyFont="1" applyFill="1" applyBorder="1" applyAlignment="1">
      <alignment horizontal="right" wrapText="1" shrinkToFit="1"/>
    </xf>
    <xf numFmtId="3" fontId="10" fillId="12" borderId="7" xfId="0" applyNumberFormat="1" applyFont="1" applyFill="1" applyBorder="1" applyAlignment="1">
      <alignment horizontal="right" vertical="center" wrapText="1" shrinkToFit="1"/>
    </xf>
    <xf numFmtId="49" fontId="1" fillId="3" borderId="14" xfId="0" applyNumberFormat="1" applyFont="1" applyFill="1" applyBorder="1" applyAlignment="1">
      <alignment vertical="center" wrapText="1" shrinkToFit="1"/>
    </xf>
    <xf numFmtId="49" fontId="1" fillId="0" borderId="7" xfId="0" applyNumberFormat="1" applyFont="1" applyBorder="1" applyAlignment="1">
      <alignment horizontal="left" vertical="center" wrapText="1" shrinkToFit="1"/>
    </xf>
    <xf numFmtId="3" fontId="1" fillId="0" borderId="38" xfId="0" applyNumberFormat="1" applyFont="1" applyBorder="1" applyAlignment="1">
      <alignment horizontal="right" vertical="center" wrapText="1" shrinkToFit="1"/>
    </xf>
    <xf numFmtId="3" fontId="1" fillId="0" borderId="38" xfId="0" applyNumberFormat="1" applyFont="1" applyBorder="1" applyAlignment="1">
      <alignment horizontal="center" vertical="center" wrapText="1" shrinkToFit="1"/>
    </xf>
    <xf numFmtId="3" fontId="1" fillId="0" borderId="27" xfId="0" applyNumberFormat="1" applyFont="1" applyBorder="1" applyAlignment="1">
      <alignment horizontal="right" vertical="center" wrapText="1" shrinkToFit="1"/>
    </xf>
    <xf numFmtId="3" fontId="1" fillId="0" borderId="7" xfId="0" applyNumberFormat="1" applyFont="1" applyBorder="1" applyAlignment="1">
      <alignment horizontal="right" vertical="center" wrapText="1" shrinkToFit="1"/>
    </xf>
    <xf numFmtId="3" fontId="10" fillId="12" borderId="47" xfId="0" applyNumberFormat="1" applyFont="1" applyFill="1" applyBorder="1" applyAlignment="1">
      <alignment horizontal="right" vertical="center" wrapText="1" shrinkToFit="1"/>
    </xf>
    <xf numFmtId="3" fontId="10" fillId="12" borderId="12" xfId="0" applyNumberFormat="1" applyFont="1" applyFill="1" applyBorder="1" applyAlignment="1">
      <alignment horizontal="right" vertical="center" wrapText="1" shrinkToFit="1"/>
    </xf>
    <xf numFmtId="3" fontId="10" fillId="12" borderId="59" xfId="0" applyNumberFormat="1" applyFont="1" applyFill="1" applyBorder="1" applyAlignment="1">
      <alignment horizontal="right" vertical="center" wrapText="1" shrinkToFit="1"/>
    </xf>
    <xf numFmtId="3" fontId="10" fillId="12" borderId="12" xfId="0" applyNumberFormat="1" applyFont="1" applyFill="1" applyBorder="1" applyAlignment="1">
      <alignment horizontal="center" vertical="center" wrapText="1" shrinkToFit="1"/>
    </xf>
    <xf numFmtId="3" fontId="10" fillId="12" borderId="13" xfId="0" applyNumberFormat="1" applyFont="1" applyFill="1" applyBorder="1" applyAlignment="1">
      <alignment horizontal="right" vertical="center" wrapText="1" shrinkToFit="1"/>
    </xf>
    <xf numFmtId="49" fontId="1" fillId="3" borderId="9" xfId="0" applyNumberFormat="1" applyFont="1" applyFill="1" applyBorder="1" applyAlignment="1">
      <alignment vertical="center" wrapText="1" shrinkToFit="1"/>
    </xf>
    <xf numFmtId="49" fontId="1" fillId="3" borderId="49" xfId="0" applyNumberFormat="1" applyFont="1" applyFill="1" applyBorder="1" applyAlignment="1">
      <alignment horizontal="left" vertical="center" wrapText="1" shrinkToFit="1"/>
    </xf>
    <xf numFmtId="3" fontId="1" fillId="3" borderId="49" xfId="0" applyNumberFormat="1" applyFont="1" applyFill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center" vertical="center" wrapText="1" shrinkToFit="1"/>
    </xf>
    <xf numFmtId="3" fontId="1" fillId="3" borderId="17" xfId="0" applyNumberFormat="1" applyFont="1" applyFill="1" applyBorder="1" applyAlignment="1">
      <alignment horizontal="right" vertical="center" wrapText="1" shrinkToFit="1"/>
    </xf>
    <xf numFmtId="3" fontId="1" fillId="0" borderId="8" xfId="0" applyNumberFormat="1" applyFont="1" applyBorder="1" applyAlignment="1">
      <alignment horizontal="right" vertical="center" wrapText="1" shrinkToFit="1"/>
    </xf>
    <xf numFmtId="3" fontId="1" fillId="3" borderId="60" xfId="0" applyNumberFormat="1" applyFont="1" applyFill="1" applyBorder="1" applyAlignment="1">
      <alignment horizontal="right" vertical="center" wrapText="1" shrinkToFit="1"/>
    </xf>
    <xf numFmtId="3" fontId="5" fillId="11" borderId="8" xfId="0" applyNumberFormat="1" applyFont="1" applyFill="1" applyBorder="1" applyAlignment="1">
      <alignment horizontal="right" wrapText="1" shrinkToFit="1"/>
    </xf>
    <xf numFmtId="3" fontId="10" fillId="12" borderId="38" xfId="0" applyNumberFormat="1" applyFont="1" applyFill="1" applyBorder="1" applyAlignment="1">
      <alignment horizontal="center" vertical="center" wrapText="1" shrinkToFit="1"/>
    </xf>
    <xf numFmtId="3" fontId="1" fillId="0" borderId="7" xfId="0" applyNumberFormat="1" applyFont="1" applyBorder="1" applyAlignment="1">
      <alignment horizontal="center" vertical="center" wrapText="1" shrinkToFit="1"/>
    </xf>
    <xf numFmtId="3" fontId="7" fillId="0" borderId="4" xfId="2" applyNumberFormat="1" applyFont="1" applyFill="1" applyBorder="1" applyAlignment="1">
      <alignment horizontal="center" vertical="center"/>
      <protection locked="0"/>
    </xf>
    <xf numFmtId="3" fontId="7" fillId="0" borderId="24" xfId="1" applyNumberFormat="1" applyFont="1" applyBorder="1" applyAlignment="1">
      <alignment horizontal="right"/>
      <protection locked="0"/>
    </xf>
    <xf numFmtId="3" fontId="7" fillId="0" borderId="33" xfId="0" applyNumberFormat="1" applyFont="1" applyBorder="1"/>
    <xf numFmtId="3" fontId="7" fillId="0" borderId="33" xfId="1" applyNumberFormat="1" applyFont="1" applyBorder="1" applyAlignment="1">
      <alignment horizontal="right"/>
      <protection locked="0"/>
    </xf>
    <xf numFmtId="3" fontId="1" fillId="0" borderId="29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15" borderId="18" xfId="0" applyFont="1" applyFill="1" applyBorder="1" applyAlignment="1">
      <alignment horizontal="center" wrapText="1"/>
    </xf>
    <xf numFmtId="0" fontId="7" fillId="15" borderId="1" xfId="0" applyFont="1" applyFill="1" applyBorder="1" applyAlignment="1">
      <alignment horizontal="center" wrapText="1"/>
    </xf>
    <xf numFmtId="1" fontId="7" fillId="14" borderId="42" xfId="2" applyNumberFormat="1" applyFont="1" applyFill="1" applyBorder="1" applyAlignment="1">
      <alignment horizontal="center" vertical="center" wrapText="1"/>
      <protection locked="0"/>
    </xf>
    <xf numFmtId="0" fontId="16" fillId="14" borderId="36" xfId="0" applyFont="1" applyFill="1" applyBorder="1" applyAlignment="1">
      <alignment horizontal="center" vertical="center" wrapText="1"/>
    </xf>
    <xf numFmtId="49" fontId="6" fillId="15" borderId="54" xfId="0" applyNumberFormat="1" applyFont="1" applyFill="1" applyBorder="1"/>
    <xf numFmtId="49" fontId="30" fillId="15" borderId="55" xfId="0" applyNumberFormat="1" applyFont="1" applyFill="1" applyBorder="1"/>
    <xf numFmtId="3" fontId="6" fillId="14" borderId="25" xfId="0" applyNumberFormat="1" applyFont="1" applyFill="1" applyBorder="1"/>
    <xf numFmtId="0" fontId="30" fillId="14" borderId="38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15" borderId="39" xfId="0" applyFont="1" applyFill="1" applyBorder="1" applyAlignment="1">
      <alignment horizontal="center" vertical="center"/>
    </xf>
    <xf numFmtId="0" fontId="0" fillId="15" borderId="34" xfId="0" applyFill="1" applyBorder="1"/>
    <xf numFmtId="0" fontId="15" fillId="14" borderId="39" xfId="0" applyFont="1" applyFill="1" applyBorder="1" applyAlignment="1">
      <alignment horizontal="center" vertical="center"/>
    </xf>
    <xf numFmtId="0" fontId="0" fillId="14" borderId="34" xfId="0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4" borderId="2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24" fillId="2" borderId="33" xfId="0" applyFont="1" applyFill="1" applyBorder="1" applyAlignment="1">
      <alignment horizontal="center" vertical="center" wrapText="1" shrinkToFit="1"/>
    </xf>
    <xf numFmtId="0" fontId="32" fillId="0" borderId="48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24" fillId="2" borderId="48" xfId="0" applyFont="1" applyFill="1" applyBorder="1" applyAlignment="1">
      <alignment horizontal="center" vertical="center" wrapText="1" shrinkToFit="1"/>
    </xf>
    <xf numFmtId="0" fontId="24" fillId="2" borderId="28" xfId="0" applyFont="1" applyFill="1" applyBorder="1" applyAlignment="1">
      <alignment horizontal="center" vertical="center" wrapText="1" shrinkToFit="1"/>
    </xf>
    <xf numFmtId="49" fontId="10" fillId="12" borderId="14" xfId="0" applyNumberFormat="1" applyFont="1" applyFill="1" applyBorder="1" applyAlignment="1">
      <alignment horizontal="center" vertical="center" wrapText="1" shrinkToFit="1"/>
    </xf>
    <xf numFmtId="49" fontId="10" fillId="12" borderId="7" xfId="0" applyNumberFormat="1" applyFont="1" applyFill="1" applyBorder="1" applyAlignment="1">
      <alignment horizontal="center" vertical="center" wrapText="1" shrinkToFit="1"/>
    </xf>
    <xf numFmtId="49" fontId="10" fillId="12" borderId="21" xfId="0" applyNumberFormat="1" applyFont="1" applyFill="1" applyBorder="1" applyAlignment="1">
      <alignment horizontal="center" vertical="center" wrapText="1" shrinkToFit="1"/>
    </xf>
    <xf numFmtId="49" fontId="10" fillId="12" borderId="12" xfId="0" applyNumberFormat="1" applyFont="1" applyFill="1" applyBorder="1" applyAlignment="1">
      <alignment horizontal="center" vertical="center" wrapText="1" shrinkToFit="1"/>
    </xf>
    <xf numFmtId="49" fontId="12" fillId="11" borderId="14" xfId="0" applyNumberFormat="1" applyFont="1" applyFill="1" applyBorder="1" applyAlignment="1">
      <alignment horizontal="center" vertical="center" wrapText="1" shrinkToFit="1"/>
    </xf>
    <xf numFmtId="49" fontId="12" fillId="11" borderId="7" xfId="0" applyNumberFormat="1" applyFont="1" applyFill="1" applyBorder="1" applyAlignment="1">
      <alignment horizontal="center" vertical="center" wrapText="1" shrinkToFit="1"/>
    </xf>
    <xf numFmtId="0" fontId="3" fillId="12" borderId="21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 vertical="center" wrapText="1" shrinkToFit="1"/>
    </xf>
    <xf numFmtId="0" fontId="4" fillId="10" borderId="18" xfId="0" applyFont="1" applyFill="1" applyBorder="1" applyAlignment="1">
      <alignment horizontal="center" vertical="center" wrapText="1" shrinkToFit="1"/>
    </xf>
    <xf numFmtId="0" fontId="4" fillId="10" borderId="10" xfId="0" applyFont="1" applyFill="1" applyBorder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0" borderId="45" xfId="0" applyFont="1" applyFill="1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10" fillId="12" borderId="14" xfId="0" applyNumberFormat="1" applyFont="1" applyFill="1" applyBorder="1" applyAlignment="1">
      <alignment horizontal="left" vertical="center" wrapText="1" shrinkToFit="1"/>
    </xf>
    <xf numFmtId="49" fontId="10" fillId="12" borderId="7" xfId="0" applyNumberFormat="1" applyFont="1" applyFill="1" applyBorder="1" applyAlignment="1">
      <alignment horizontal="left" vertical="center" wrapText="1" shrinkToFit="1"/>
    </xf>
    <xf numFmtId="49" fontId="10" fillId="12" borderId="25" xfId="0" applyNumberFormat="1" applyFont="1" applyFill="1" applyBorder="1" applyAlignment="1">
      <alignment horizontal="center" vertical="center" wrapText="1" shrinkToFit="1"/>
    </xf>
    <xf numFmtId="49" fontId="10" fillId="12" borderId="38" xfId="0" applyNumberFormat="1" applyFont="1" applyFill="1" applyBorder="1" applyAlignment="1">
      <alignment horizontal="center" vertical="center" wrapText="1" shrinkToFit="1"/>
    </xf>
    <xf numFmtId="0" fontId="5" fillId="8" borderId="0" xfId="0" applyFont="1" applyFill="1" applyAlignment="1">
      <alignment horizontal="center"/>
    </xf>
    <xf numFmtId="0" fontId="13" fillId="14" borderId="2" xfId="0" applyFont="1" applyFill="1" applyBorder="1" applyAlignment="1" applyProtection="1">
      <alignment horizontal="center" vertical="center" wrapText="1" readingOrder="1"/>
      <protection locked="0"/>
    </xf>
    <xf numFmtId="0" fontId="13" fillId="14" borderId="1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  <xf numFmtId="49" fontId="13" fillId="16" borderId="25" xfId="0" applyNumberFormat="1" applyFont="1" applyFill="1" applyBorder="1" applyAlignment="1" applyProtection="1">
      <alignment vertical="center" wrapText="1" readingOrder="1"/>
      <protection locked="0"/>
    </xf>
    <xf numFmtId="0" fontId="5" fillId="16" borderId="26" xfId="0" applyFont="1" applyFill="1" applyBorder="1" applyAlignment="1">
      <alignment vertical="center" wrapText="1" readingOrder="1"/>
    </xf>
    <xf numFmtId="0" fontId="13" fillId="14" borderId="11" xfId="0" applyFont="1" applyFill="1" applyBorder="1" applyAlignment="1" applyProtection="1">
      <alignment horizontal="center" vertical="center" wrapText="1" readingOrder="1"/>
      <protection locked="0"/>
    </xf>
    <xf numFmtId="0" fontId="13" fillId="14" borderId="18" xfId="0" applyFont="1" applyFill="1" applyBorder="1" applyAlignment="1" applyProtection="1">
      <alignment horizontal="center" vertical="center" wrapText="1" readingOrder="1"/>
      <protection locked="0"/>
    </xf>
    <xf numFmtId="0" fontId="13" fillId="14" borderId="14" xfId="0" applyFont="1" applyFill="1" applyBorder="1" applyAlignment="1" applyProtection="1">
      <alignment horizontal="center" vertical="center" wrapText="1" readingOrder="1"/>
      <protection locked="0"/>
    </xf>
    <xf numFmtId="0" fontId="13" fillId="14" borderId="37" xfId="0" applyFont="1" applyFill="1" applyBorder="1" applyAlignment="1" applyProtection="1">
      <alignment horizontal="center" vertical="center" wrapText="1" readingOrder="1"/>
      <protection locked="0"/>
    </xf>
    <xf numFmtId="0" fontId="13" fillId="14" borderId="39" xfId="0" applyFont="1" applyFill="1" applyBorder="1" applyAlignment="1" applyProtection="1">
      <alignment horizontal="center" vertical="center" wrapText="1" readingOrder="1"/>
      <protection locked="0"/>
    </xf>
    <xf numFmtId="0" fontId="13" fillId="14" borderId="42" xfId="0" applyFont="1" applyFill="1" applyBorder="1" applyAlignment="1" applyProtection="1">
      <alignment horizontal="center" vertical="center" wrapText="1" readingOrder="1"/>
      <protection locked="0"/>
    </xf>
    <xf numFmtId="0" fontId="13" fillId="7" borderId="25" xfId="0" applyFont="1" applyFill="1" applyBorder="1" applyAlignment="1" applyProtection="1">
      <alignment horizontal="center" wrapText="1" readingOrder="1"/>
      <protection locked="0"/>
    </xf>
    <xf numFmtId="0" fontId="13" fillId="7" borderId="26" xfId="0" applyFont="1" applyFill="1" applyBorder="1" applyAlignment="1" applyProtection="1">
      <alignment horizontal="center" wrapText="1" readingOrder="1"/>
      <protection locked="0"/>
    </xf>
    <xf numFmtId="0" fontId="13" fillId="7" borderId="27" xfId="0" applyFont="1" applyFill="1" applyBorder="1" applyAlignment="1" applyProtection="1">
      <alignment horizontal="center" wrapText="1" readingOrder="1"/>
      <protection locked="0"/>
    </xf>
    <xf numFmtId="0" fontId="13" fillId="16" borderId="25" xfId="0" applyFont="1" applyFill="1" applyBorder="1" applyAlignment="1" applyProtection="1">
      <alignment vertical="center" wrapText="1" readingOrder="1"/>
      <protection locked="0"/>
    </xf>
    <xf numFmtId="49" fontId="5" fillId="16" borderId="26" xfId="0" applyNumberFormat="1" applyFont="1" applyFill="1" applyBorder="1" applyAlignment="1">
      <alignment vertical="center" wrapText="1" readingOrder="1"/>
    </xf>
    <xf numFmtId="0" fontId="13" fillId="14" borderId="34" xfId="0" applyFont="1" applyFill="1" applyBorder="1" applyAlignment="1" applyProtection="1">
      <alignment horizontal="center" vertical="center" wrapText="1" readingOrder="1"/>
      <protection locked="0"/>
    </xf>
    <xf numFmtId="0" fontId="13" fillId="14" borderId="9" xfId="0" applyFont="1" applyFill="1" applyBorder="1" applyAlignment="1" applyProtection="1">
      <alignment horizontal="center" vertical="center" wrapText="1" readingOrder="1"/>
      <protection locked="0"/>
    </xf>
    <xf numFmtId="0" fontId="13" fillId="14" borderId="45" xfId="0" applyFont="1" applyFill="1" applyBorder="1" applyAlignment="1" applyProtection="1">
      <alignment horizontal="center" vertical="center" wrapText="1" readingOrder="1"/>
      <protection locked="0"/>
    </xf>
    <xf numFmtId="0" fontId="13" fillId="14" borderId="50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A4" zoomScaleNormal="100" zoomScaleSheetLayoutView="89" workbookViewId="0">
      <selection activeCell="C38" sqref="C38"/>
    </sheetView>
  </sheetViews>
  <sheetFormatPr defaultRowHeight="12.75" x14ac:dyDescent="0.2"/>
  <cols>
    <col min="1" max="1" width="6.7109375" customWidth="1"/>
    <col min="2" max="2" width="33.42578125" customWidth="1"/>
    <col min="3" max="3" width="10.28515625" customWidth="1"/>
    <col min="4" max="4" width="10.5703125" customWidth="1"/>
    <col min="5" max="5" width="9.42578125" customWidth="1"/>
    <col min="6" max="6" width="7" customWidth="1"/>
    <col min="7" max="7" width="11.42578125" customWidth="1"/>
    <col min="8" max="8" width="7.42578125" customWidth="1"/>
    <col min="9" max="9" width="28.28515625" customWidth="1"/>
    <col min="10" max="10" width="9.5703125" customWidth="1"/>
    <col min="11" max="11" width="10.28515625" customWidth="1"/>
    <col min="12" max="12" width="9.5703125" customWidth="1"/>
    <col min="13" max="13" width="6.42578125" customWidth="1"/>
    <col min="14" max="14" width="12" customWidth="1"/>
    <col min="15" max="16" width="11.5703125" bestFit="1" customWidth="1"/>
  </cols>
  <sheetData>
    <row r="1" spans="1:16" x14ac:dyDescent="0.2">
      <c r="L1" s="305"/>
      <c r="M1" s="305"/>
      <c r="N1" s="306"/>
    </row>
    <row r="2" spans="1:16" ht="15.75" x14ac:dyDescent="0.25">
      <c r="B2" s="315" t="s">
        <v>121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</row>
    <row r="3" spans="1:16" ht="15.75" x14ac:dyDescent="0.25">
      <c r="B3" s="315" t="s">
        <v>74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5" spans="1:16" ht="15.75" x14ac:dyDescent="0.25">
      <c r="B5" s="316" t="s">
        <v>52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</row>
    <row r="6" spans="1:16" ht="19.5" thickBo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9" t="s">
        <v>57</v>
      </c>
    </row>
    <row r="7" spans="1:16" ht="18.75" x14ac:dyDescent="0.2">
      <c r="A7" s="317" t="s">
        <v>38</v>
      </c>
      <c r="B7" s="318"/>
      <c r="C7" s="318"/>
      <c r="D7" s="318"/>
      <c r="E7" s="318"/>
      <c r="F7" s="318"/>
      <c r="G7" s="318"/>
      <c r="H7" s="319" t="s">
        <v>42</v>
      </c>
      <c r="I7" s="320"/>
      <c r="J7" s="320"/>
      <c r="K7" s="320"/>
      <c r="L7" s="320"/>
      <c r="M7" s="320"/>
      <c r="N7" s="321"/>
    </row>
    <row r="8" spans="1:16" ht="36.75" customHeight="1" thickBot="1" x14ac:dyDescent="0.3">
      <c r="A8" s="307" t="s">
        <v>58</v>
      </c>
      <c r="B8" s="308"/>
      <c r="C8" s="175" t="s">
        <v>123</v>
      </c>
      <c r="D8" s="175" t="s">
        <v>124</v>
      </c>
      <c r="E8" s="175" t="s">
        <v>105</v>
      </c>
      <c r="F8" s="175" t="s">
        <v>65</v>
      </c>
      <c r="G8" s="175" t="s">
        <v>125</v>
      </c>
      <c r="H8" s="309" t="s">
        <v>58</v>
      </c>
      <c r="I8" s="310"/>
      <c r="J8" s="209" t="s">
        <v>123</v>
      </c>
      <c r="K8" s="209" t="s">
        <v>124</v>
      </c>
      <c r="L8" s="209" t="s">
        <v>105</v>
      </c>
      <c r="M8" s="210" t="s">
        <v>65</v>
      </c>
      <c r="N8" s="176" t="s">
        <v>125</v>
      </c>
    </row>
    <row r="9" spans="1:16" ht="19.5" customHeight="1" x14ac:dyDescent="0.25">
      <c r="A9" s="236" t="s">
        <v>93</v>
      </c>
      <c r="B9" s="124" t="s">
        <v>101</v>
      </c>
      <c r="C9" s="133">
        <f>SUM('Bevételek(Hivatal 2022)'!C17/1000)</f>
        <v>12918</v>
      </c>
      <c r="D9" s="133">
        <f>SUM(('Bevételek(Hivatal 2022)'!D17+'Bevételek(Hivatal 2022)'!D24+'Bevételek(Hivatal 2022)'!D29)/1000)</f>
        <v>17958.436000000002</v>
      </c>
      <c r="E9" s="237">
        <f t="shared" ref="E9:E18" si="0">G9-D9</f>
        <v>208.5010000000002</v>
      </c>
      <c r="F9" s="177">
        <f>G9/D9*100</f>
        <v>101.16101981263847</v>
      </c>
      <c r="G9" s="125">
        <f>('Bevételek(Hivatal 2022)'!G17+'Bevételek(Hivatal 2022)'!G29+'Bevételek(Hivatal 2022)'!G24)/1000</f>
        <v>18166.937000000002</v>
      </c>
      <c r="H9" s="231" t="s">
        <v>67</v>
      </c>
      <c r="I9" s="50" t="s">
        <v>39</v>
      </c>
      <c r="J9" s="131">
        <f>SUM('Kiadások(Hivatal 2022)'!C18/1000)</f>
        <v>81491.100000000006</v>
      </c>
      <c r="K9" s="131">
        <f>'Kiadások(Hivatal 2022)'!D18/1000</f>
        <v>86169.01</v>
      </c>
      <c r="L9" s="211">
        <f>N9-K9</f>
        <v>0</v>
      </c>
      <c r="M9" s="214">
        <f>N9/K9*100</f>
        <v>100</v>
      </c>
      <c r="N9" s="125">
        <f>'Kiadások(Hivatal 2022)'!G18/1000</f>
        <v>86169.01</v>
      </c>
    </row>
    <row r="10" spans="1:16" ht="20.100000000000001" customHeight="1" x14ac:dyDescent="0.25">
      <c r="A10" s="238" t="s">
        <v>100</v>
      </c>
      <c r="B10" s="49" t="s">
        <v>73</v>
      </c>
      <c r="C10" s="134">
        <f>SUM(('Bevételek(Hivatal 2022)'!C18+'Bevételek(Hivatal 2022)'!C19)/1000)</f>
        <v>10.776</v>
      </c>
      <c r="D10" s="134">
        <f>SUM(('Bevételek(Hivatal 2022)'!D18+'Bevételek(Hivatal 2022)'!D19)/1000)</f>
        <v>10.776</v>
      </c>
      <c r="E10" s="75">
        <f t="shared" si="0"/>
        <v>0</v>
      </c>
      <c r="F10" s="208">
        <f t="shared" ref="F10:F12" si="1">G10/D10*100</f>
        <v>100</v>
      </c>
      <c r="G10" s="239">
        <f>('Bevételek(Hivatal 2022)'!G19+'Bevételek(Hivatal 2022)'!G18)/1000</f>
        <v>10.776</v>
      </c>
      <c r="H10" s="232" t="s">
        <v>59</v>
      </c>
      <c r="I10" s="50" t="s">
        <v>47</v>
      </c>
      <c r="J10" s="131">
        <f>SUM('Kiadások(Hivatal 2022)'!C20/1000)</f>
        <v>11410</v>
      </c>
      <c r="K10" s="131">
        <f>'Kiadások(Hivatal 2022)'!D20/1000</f>
        <v>11936.319</v>
      </c>
      <c r="L10" s="211">
        <f>N10-K10</f>
        <v>0</v>
      </c>
      <c r="M10" s="215">
        <f>N10/K10*100</f>
        <v>100</v>
      </c>
      <c r="N10" s="126">
        <f>'Kiadások(Hivatal 2022)'!G20/1000</f>
        <v>11936.319</v>
      </c>
      <c r="O10" s="39"/>
      <c r="P10" s="39"/>
    </row>
    <row r="11" spans="1:16" ht="20.100000000000001" customHeight="1" x14ac:dyDescent="0.25">
      <c r="A11" s="240" t="s">
        <v>62</v>
      </c>
      <c r="B11" s="47" t="s">
        <v>46</v>
      </c>
      <c r="C11" s="135">
        <f>SUM(C12:C14)</f>
        <v>83040.58</v>
      </c>
      <c r="D11" s="135">
        <f>SUM(D12:D14)</f>
        <v>83570.12</v>
      </c>
      <c r="E11" s="75">
        <f t="shared" si="0"/>
        <v>0</v>
      </c>
      <c r="F11" s="208">
        <f t="shared" si="1"/>
        <v>100</v>
      </c>
      <c r="G11" s="241">
        <f>SUM(G12:G14)</f>
        <v>83570.12</v>
      </c>
      <c r="H11" s="233" t="s">
        <v>60</v>
      </c>
      <c r="I11" s="10" t="s">
        <v>41</v>
      </c>
      <c r="J11" s="131">
        <f>SUM('Kiadások(Hivatal 2022)'!C30/1000)</f>
        <v>5068</v>
      </c>
      <c r="K11" s="131">
        <f>'Kiadások(Hivatal 2022)'!D30/1000</f>
        <v>5401.5479999999998</v>
      </c>
      <c r="L11" s="211">
        <f>N11-K11</f>
        <v>206.10100000000057</v>
      </c>
      <c r="M11" s="215">
        <f>N11/K11*100</f>
        <v>103.81559138232225</v>
      </c>
      <c r="N11" s="127">
        <f>'Kiadások(Hivatal 2022)'!G30/1000</f>
        <v>5607.6490000000003</v>
      </c>
      <c r="O11" s="51"/>
      <c r="P11" s="51"/>
    </row>
    <row r="12" spans="1:16" ht="20.100000000000001" customHeight="1" x14ac:dyDescent="0.25">
      <c r="A12" s="240" t="s">
        <v>62</v>
      </c>
      <c r="B12" s="47" t="s">
        <v>112</v>
      </c>
      <c r="C12" s="136">
        <f>SUM('Bevételek(Hivatal 2022)'!C10/1000)</f>
        <v>70122.58</v>
      </c>
      <c r="D12" s="136">
        <f>SUM('Bevételek(Hivatal 2022)'!D10/1000)</f>
        <v>70122.58</v>
      </c>
      <c r="E12" s="75">
        <f t="shared" si="0"/>
        <v>0</v>
      </c>
      <c r="F12" s="208">
        <f t="shared" si="1"/>
        <v>100</v>
      </c>
      <c r="G12" s="241">
        <f>SUM('Bevételek(Hivatal 2022)'!G10/1000)</f>
        <v>70122.58</v>
      </c>
      <c r="H12" s="233" t="s">
        <v>135</v>
      </c>
      <c r="I12" s="10" t="s">
        <v>133</v>
      </c>
      <c r="J12" s="131">
        <v>0</v>
      </c>
      <c r="K12" s="131">
        <v>0</v>
      </c>
      <c r="L12" s="211">
        <f>N12-K12</f>
        <v>2.4</v>
      </c>
      <c r="M12" s="215"/>
      <c r="N12" s="127">
        <f>SUM('Kiadások(Hivatal 2022)'!G32/1000)</f>
        <v>2.4</v>
      </c>
      <c r="O12" s="51"/>
      <c r="P12" s="51"/>
    </row>
    <row r="13" spans="1:16" ht="20.100000000000001" customHeight="1" x14ac:dyDescent="0.25">
      <c r="A13" s="242"/>
      <c r="B13" s="47" t="s">
        <v>134</v>
      </c>
      <c r="C13" s="135"/>
      <c r="D13" s="135">
        <f>SUM('Bevételek(Hivatal 2022)'!D11/1000)</f>
        <v>529.54</v>
      </c>
      <c r="E13" s="75">
        <f t="shared" si="0"/>
        <v>0</v>
      </c>
      <c r="F13" s="300"/>
      <c r="G13" s="243">
        <f>'Bevételek(Hivatal 2022)'!G11/1000</f>
        <v>529.54</v>
      </c>
      <c r="H13" s="234"/>
      <c r="I13" s="11"/>
      <c r="J13" s="302"/>
      <c r="K13" s="302"/>
      <c r="L13" s="303"/>
      <c r="M13" s="303"/>
      <c r="N13" s="127"/>
      <c r="O13" s="51"/>
      <c r="P13" s="51"/>
    </row>
    <row r="14" spans="1:16" ht="20.100000000000001" customHeight="1" thickBot="1" x14ac:dyDescent="0.3">
      <c r="A14" s="242" t="s">
        <v>62</v>
      </c>
      <c r="B14" s="48" t="s">
        <v>48</v>
      </c>
      <c r="C14" s="137">
        <f>SUM('Bevételek(Hivatal 2022)'!C12/1000)</f>
        <v>12918</v>
      </c>
      <c r="D14" s="137">
        <f>SUM('Bevételek(Hivatal 2022)'!D12/1000)</f>
        <v>12918</v>
      </c>
      <c r="E14" s="75">
        <f t="shared" si="0"/>
        <v>0</v>
      </c>
      <c r="F14" s="178">
        <f>G14/D14*100</f>
        <v>100</v>
      </c>
      <c r="G14" s="243">
        <f>'Bevételek(Hivatal 2022)'!G12/1000</f>
        <v>12918</v>
      </c>
      <c r="H14" s="234"/>
      <c r="I14" s="11"/>
      <c r="J14" s="132"/>
      <c r="K14" s="132"/>
      <c r="L14" s="212"/>
      <c r="M14" s="212"/>
      <c r="N14" s="301"/>
      <c r="O14" s="51"/>
      <c r="P14" s="51"/>
    </row>
    <row r="15" spans="1:16" ht="20.100000000000001" customHeight="1" thickBot="1" x14ac:dyDescent="0.3">
      <c r="A15" s="217"/>
      <c r="B15" s="218" t="s">
        <v>102</v>
      </c>
      <c r="C15" s="219">
        <f>SUM(C9:C11)</f>
        <v>95969.356</v>
      </c>
      <c r="D15" s="219">
        <f>SUM(D9:D11)</f>
        <v>101539.33199999999</v>
      </c>
      <c r="E15" s="220">
        <f t="shared" si="0"/>
        <v>208.50100000000384</v>
      </c>
      <c r="F15" s="221">
        <f>G15/D15*100</f>
        <v>100.20534013361444</v>
      </c>
      <c r="G15" s="222">
        <f>SUM(G9:G11)</f>
        <v>101747.833</v>
      </c>
      <c r="H15" s="235"/>
      <c r="I15" s="223" t="s">
        <v>49</v>
      </c>
      <c r="J15" s="224">
        <f>SUM(J9:J14)</f>
        <v>97969.1</v>
      </c>
      <c r="K15" s="224">
        <f>SUM(K9:K11)</f>
        <v>103506.87699999999</v>
      </c>
      <c r="L15" s="225">
        <f>N15-K15</f>
        <v>208.50100000000384</v>
      </c>
      <c r="M15" s="226">
        <f>N15/K15*100</f>
        <v>100.20143685718583</v>
      </c>
      <c r="N15" s="222">
        <f>SUM(N9:N14)</f>
        <v>103715.378</v>
      </c>
      <c r="O15" s="39"/>
      <c r="P15" s="39"/>
    </row>
    <row r="16" spans="1:16" ht="20.100000000000001" customHeight="1" x14ac:dyDescent="0.25">
      <c r="A16" s="240" t="s">
        <v>61</v>
      </c>
      <c r="B16" s="47" t="s">
        <v>50</v>
      </c>
      <c r="C16" s="135">
        <f>SUM('Bevételek(Hivatal 2022)'!C8/1000)</f>
        <v>1999.7439999999999</v>
      </c>
      <c r="D16" s="135">
        <f>SUM('Bevételek(Hivatal 2022)'!D8/1000)</f>
        <v>1999.7439999999999</v>
      </c>
      <c r="E16" s="230">
        <f t="shared" si="0"/>
        <v>0</v>
      </c>
      <c r="F16" s="208">
        <f>G16/D16*100</f>
        <v>100</v>
      </c>
      <c r="G16" s="241">
        <f>'Bevételek(Hivatal 2022)'!G8/1000</f>
        <v>1999.7439999999999</v>
      </c>
      <c r="H16" s="250" t="s">
        <v>103</v>
      </c>
      <c r="I16" s="251" t="s">
        <v>104</v>
      </c>
      <c r="J16" s="251">
        <v>0</v>
      </c>
      <c r="K16" s="251">
        <v>0</v>
      </c>
      <c r="L16" s="252">
        <f>N16-J16</f>
        <v>0</v>
      </c>
      <c r="M16" s="254">
        <v>0</v>
      </c>
      <c r="N16" s="253">
        <v>0</v>
      </c>
      <c r="O16" s="39"/>
      <c r="P16" s="39"/>
    </row>
    <row r="17" spans="1:16" ht="20.100000000000001" customHeight="1" thickBot="1" x14ac:dyDescent="0.3">
      <c r="A17" s="244"/>
      <c r="B17" s="245"/>
      <c r="C17" s="246"/>
      <c r="D17" s="246"/>
      <c r="E17" s="247"/>
      <c r="F17" s="248"/>
      <c r="G17" s="249"/>
      <c r="H17" s="52" t="s">
        <v>119</v>
      </c>
      <c r="I17" s="11" t="s">
        <v>120</v>
      </c>
      <c r="J17" s="11">
        <f>SUM('Kiadások(Hivatal 2022)'!C35/1000)</f>
        <v>0</v>
      </c>
      <c r="K17" s="11">
        <f>SUM('Kiadások(Hivatal 2022)'!D35/1000)</f>
        <v>32.200000000000003</v>
      </c>
      <c r="L17" s="255">
        <f>N17-K17</f>
        <v>0</v>
      </c>
      <c r="M17" s="256">
        <v>100</v>
      </c>
      <c r="N17" s="128">
        <f>SUM('Kiadások(Hivatal 2022)'!G35/1000)</f>
        <v>32.200000000000003</v>
      </c>
      <c r="O17" s="39"/>
      <c r="P17" s="39"/>
    </row>
    <row r="18" spans="1:16" ht="21.75" customHeight="1" thickBot="1" x14ac:dyDescent="0.3">
      <c r="A18" s="311" t="s">
        <v>51</v>
      </c>
      <c r="B18" s="312"/>
      <c r="C18" s="227">
        <f>SUM(C15:C16)</f>
        <v>97969.1</v>
      </c>
      <c r="D18" s="227">
        <f>SUM(D15:D16)</f>
        <v>103539.076</v>
      </c>
      <c r="E18" s="228">
        <f t="shared" si="0"/>
        <v>208.50100000000384</v>
      </c>
      <c r="F18" s="229">
        <f>G18/D18*100</f>
        <v>100.20137421353847</v>
      </c>
      <c r="G18" s="228">
        <f>SUM(G15:G16)</f>
        <v>103747.577</v>
      </c>
      <c r="H18" s="313" t="s">
        <v>51</v>
      </c>
      <c r="I18" s="314"/>
      <c r="J18" s="164">
        <f>SUM(J15:J17)</f>
        <v>97969.1</v>
      </c>
      <c r="K18" s="164">
        <f>SUM(K15:K17)</f>
        <v>103539.07699999999</v>
      </c>
      <c r="L18" s="213">
        <f>N18-K18</f>
        <v>208.50100000000384</v>
      </c>
      <c r="M18" s="216">
        <f>N18/K18*100</f>
        <v>100.20137421159356</v>
      </c>
      <c r="N18" s="129">
        <f>SUM(N15:N17)</f>
        <v>103747.57799999999</v>
      </c>
      <c r="O18" s="39"/>
      <c r="P18" s="39"/>
    </row>
    <row r="21" spans="1:16" ht="15.75" x14ac:dyDescent="0.25">
      <c r="E21" s="58"/>
      <c r="F21" s="58"/>
      <c r="G21" s="58"/>
    </row>
    <row r="22" spans="1:16" ht="15.75" x14ac:dyDescent="0.25">
      <c r="E22" s="58"/>
      <c r="F22" s="58"/>
      <c r="G22" s="58"/>
    </row>
    <row r="23" spans="1:16" ht="15.75" x14ac:dyDescent="0.25">
      <c r="E23" s="59"/>
      <c r="F23" s="59"/>
      <c r="G23" s="59"/>
    </row>
    <row r="24" spans="1:16" ht="15.75" x14ac:dyDescent="0.25">
      <c r="E24" s="58"/>
      <c r="F24" s="58"/>
      <c r="G24" s="58"/>
    </row>
    <row r="25" spans="1:16" ht="15.75" x14ac:dyDescent="0.25">
      <c r="B25" s="60"/>
      <c r="C25" s="60"/>
      <c r="D25" s="60"/>
      <c r="E25" s="61"/>
      <c r="F25" s="61"/>
      <c r="G25" s="61"/>
      <c r="H25" s="60"/>
      <c r="I25" s="60"/>
      <c r="J25" s="60"/>
      <c r="K25" s="60"/>
    </row>
    <row r="26" spans="1:16" x14ac:dyDescent="0.2">
      <c r="B26" s="60"/>
      <c r="C26" s="60"/>
      <c r="D26" s="60"/>
      <c r="E26" s="60"/>
      <c r="F26" s="60"/>
      <c r="G26" s="62"/>
      <c r="H26" s="60"/>
      <c r="I26" s="60"/>
      <c r="J26" s="60"/>
      <c r="K26" s="60"/>
    </row>
    <row r="27" spans="1:16" x14ac:dyDescent="0.2">
      <c r="B27" s="60"/>
      <c r="C27" s="60"/>
      <c r="D27" s="60"/>
      <c r="E27" s="60"/>
      <c r="F27" s="60"/>
      <c r="G27" s="62"/>
      <c r="H27" s="60"/>
      <c r="I27" s="60"/>
      <c r="J27" s="60"/>
      <c r="K27" s="60"/>
    </row>
    <row r="28" spans="1:16" x14ac:dyDescent="0.2">
      <c r="B28" s="60"/>
      <c r="C28" s="60"/>
      <c r="D28" s="60"/>
      <c r="E28" s="60"/>
      <c r="F28" s="60"/>
      <c r="G28" s="34"/>
      <c r="H28" s="60"/>
      <c r="I28" s="60"/>
      <c r="J28" s="60"/>
      <c r="K28" s="60"/>
    </row>
    <row r="29" spans="1:16" x14ac:dyDescent="0.2">
      <c r="B29" s="60"/>
      <c r="C29" s="60"/>
      <c r="D29" s="60"/>
      <c r="E29" s="60"/>
      <c r="F29" s="60"/>
      <c r="G29" s="60"/>
      <c r="H29" s="60"/>
      <c r="I29" s="60"/>
      <c r="J29" s="60"/>
      <c r="K29" s="60"/>
    </row>
  </sheetData>
  <sheetProtection algorithmName="SHA-512" hashValue="gp/hEnG1mDyoRJax9bBHWNnnWzINKaBhSc+eViH4HB+pYIuzzBPqQvl5OjpTcCm+5/c+iRs0l1plzTcfsTUiEQ==" saltValue="he27eDM5+duSJyrjGXv8kg==" spinCount="100000" sheet="1" objects="1" scenarios="1"/>
  <mergeCells count="10">
    <mergeCell ref="L1:N1"/>
    <mergeCell ref="A8:B8"/>
    <mergeCell ref="H8:I8"/>
    <mergeCell ref="A18:B18"/>
    <mergeCell ref="H18:I18"/>
    <mergeCell ref="B2:N2"/>
    <mergeCell ref="B3:N3"/>
    <mergeCell ref="B5:N5"/>
    <mergeCell ref="A7:G7"/>
    <mergeCell ref="H7:N7"/>
  </mergeCells>
  <phoneticPr fontId="9" type="noConversion"/>
  <pageMargins left="0.75" right="0.75" top="1" bottom="1" header="0.5" footer="0.5"/>
  <pageSetup paperSize="9" scale="57" orientation="landscape" horizontalDpi="4294967294" r:id="rId1"/>
  <headerFooter alignWithMargins="0">
    <oddHeader>&amp;LPiliscsévi Közös Önkormányzati Hivatal&amp;RII/1. számú melléklet</oddHeader>
    <oddFooter>&amp;C&amp;P/&amp;N</oddFooter>
  </headerFooter>
  <colBreaks count="1" manualBreakCount="1">
    <brk id="14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showGridLines="0" zoomScaleNormal="100" workbookViewId="0">
      <selection activeCell="J22" sqref="J22"/>
    </sheetView>
  </sheetViews>
  <sheetFormatPr defaultRowHeight="12.75" x14ac:dyDescent="0.2"/>
  <cols>
    <col min="1" max="1" width="12.28515625" customWidth="1"/>
    <col min="2" max="2" width="37.28515625" customWidth="1"/>
    <col min="3" max="3" width="20.7109375" customWidth="1"/>
    <col min="4" max="4" width="14.28515625" customWidth="1"/>
    <col min="5" max="5" width="13.28515625" bestFit="1" customWidth="1"/>
    <col min="6" max="6" width="11.42578125" customWidth="1"/>
    <col min="7" max="7" width="12.28515625" customWidth="1"/>
  </cols>
  <sheetData>
    <row r="1" spans="1:7" x14ac:dyDescent="0.2">
      <c r="F1" s="18"/>
      <c r="G1" s="18"/>
    </row>
    <row r="2" spans="1:7" ht="15.75" x14ac:dyDescent="0.25">
      <c r="A2" s="315" t="s">
        <v>113</v>
      </c>
      <c r="B2" s="315"/>
      <c r="C2" s="315"/>
      <c r="D2" s="315"/>
      <c r="E2" s="315"/>
      <c r="F2" s="315"/>
      <c r="G2" s="315"/>
    </row>
    <row r="3" spans="1:7" ht="15.75" x14ac:dyDescent="0.25">
      <c r="A3" s="315" t="s">
        <v>74</v>
      </c>
      <c r="B3" s="315"/>
      <c r="C3" s="315"/>
      <c r="D3" s="315"/>
      <c r="E3" s="315"/>
      <c r="F3" s="315"/>
      <c r="G3" s="315"/>
    </row>
    <row r="4" spans="1:7" ht="13.5" thickBot="1" x14ac:dyDescent="0.25">
      <c r="G4" s="24" t="s">
        <v>55</v>
      </c>
    </row>
    <row r="5" spans="1:7" ht="27" customHeight="1" x14ac:dyDescent="0.25">
      <c r="A5" s="324" t="s">
        <v>64</v>
      </c>
      <c r="B5" s="325"/>
      <c r="C5" s="325"/>
      <c r="D5" s="325"/>
      <c r="E5" s="325"/>
      <c r="F5" s="325"/>
      <c r="G5" s="326"/>
    </row>
    <row r="6" spans="1:7" ht="18.75" customHeight="1" x14ac:dyDescent="0.2">
      <c r="A6" s="327" t="s">
        <v>0</v>
      </c>
      <c r="B6" s="329" t="s">
        <v>20</v>
      </c>
      <c r="C6" s="173"/>
      <c r="D6" s="333">
        <v>2022</v>
      </c>
      <c r="E6" s="338"/>
      <c r="F6" s="339"/>
      <c r="G6" s="46">
        <v>2022</v>
      </c>
    </row>
    <row r="7" spans="1:7" ht="36.75" customHeight="1" thickBot="1" x14ac:dyDescent="0.25">
      <c r="A7" s="328"/>
      <c r="B7" s="330"/>
      <c r="C7" s="41" t="s">
        <v>66</v>
      </c>
      <c r="D7" s="41" t="s">
        <v>109</v>
      </c>
      <c r="E7" s="138" t="s">
        <v>105</v>
      </c>
      <c r="F7" s="41" t="s">
        <v>65</v>
      </c>
      <c r="G7" s="55" t="s">
        <v>110</v>
      </c>
    </row>
    <row r="8" spans="1:7" ht="24.95" customHeight="1" x14ac:dyDescent="0.2">
      <c r="A8" s="1" t="s">
        <v>2</v>
      </c>
      <c r="B8" s="2" t="s">
        <v>21</v>
      </c>
      <c r="C8" s="115">
        <v>1999744</v>
      </c>
      <c r="D8" s="204">
        <v>1999744</v>
      </c>
      <c r="E8" s="202">
        <f>G8-D8</f>
        <v>0</v>
      </c>
      <c r="F8" s="70">
        <f>G8/D8*100</f>
        <v>100</v>
      </c>
      <c r="G8" s="45">
        <v>1999744</v>
      </c>
    </row>
    <row r="9" spans="1:7" ht="24.95" customHeight="1" x14ac:dyDescent="0.2">
      <c r="A9" s="336" t="s">
        <v>3</v>
      </c>
      <c r="B9" s="169" t="s">
        <v>22</v>
      </c>
      <c r="C9" s="170">
        <f>SUM(C10:C12)</f>
        <v>83040580</v>
      </c>
      <c r="D9" s="205">
        <f>SUM(D10:D12)</f>
        <v>83570120</v>
      </c>
      <c r="E9" s="202">
        <f>G9-D9</f>
        <v>0</v>
      </c>
      <c r="F9" s="70">
        <f>G9/D9*100</f>
        <v>100</v>
      </c>
      <c r="G9" s="171">
        <f>G10+G12+G11</f>
        <v>83570120</v>
      </c>
    </row>
    <row r="10" spans="1:7" ht="24.95" customHeight="1" x14ac:dyDescent="0.2">
      <c r="A10" s="337"/>
      <c r="B10" s="53" t="s">
        <v>63</v>
      </c>
      <c r="C10" s="140">
        <v>70122580</v>
      </c>
      <c r="D10" s="206">
        <v>70122580</v>
      </c>
      <c r="E10" s="202">
        <f>G10-D10</f>
        <v>0</v>
      </c>
      <c r="F10" s="70">
        <f>G10/D10*100</f>
        <v>100</v>
      </c>
      <c r="G10" s="56">
        <v>70122580</v>
      </c>
    </row>
    <row r="11" spans="1:7" ht="24.95" customHeight="1" x14ac:dyDescent="0.2">
      <c r="A11" s="337"/>
      <c r="B11" s="54" t="s">
        <v>126</v>
      </c>
      <c r="C11" s="141">
        <v>0</v>
      </c>
      <c r="D11" s="207">
        <v>529540</v>
      </c>
      <c r="E11" s="202">
        <f>G11-D11</f>
        <v>0</v>
      </c>
      <c r="F11" s="70"/>
      <c r="G11" s="57">
        <v>529540</v>
      </c>
    </row>
    <row r="12" spans="1:7" ht="24.95" customHeight="1" thickBot="1" x14ac:dyDescent="0.25">
      <c r="A12" s="337"/>
      <c r="B12" s="54" t="s">
        <v>98</v>
      </c>
      <c r="C12" s="141">
        <v>12918000</v>
      </c>
      <c r="D12" s="207">
        <v>12918000</v>
      </c>
      <c r="E12" s="202">
        <f>G12-D12</f>
        <v>0</v>
      </c>
      <c r="F12" s="70">
        <v>0</v>
      </c>
      <c r="G12" s="57">
        <v>12918000</v>
      </c>
    </row>
    <row r="13" spans="1:7" ht="26.25" customHeight="1" thickBot="1" x14ac:dyDescent="0.3">
      <c r="A13" s="322" t="s">
        <v>71</v>
      </c>
      <c r="B13" s="323"/>
      <c r="C13" s="142">
        <f>SUM(C8:C9)</f>
        <v>85040324</v>
      </c>
      <c r="D13" s="3">
        <f>SUM(D8:D9)</f>
        <v>85569864</v>
      </c>
      <c r="E13" s="203">
        <f>SUM(E8:E9)</f>
        <v>0</v>
      </c>
      <c r="F13" s="69">
        <f>G13/D13*100</f>
        <v>100</v>
      </c>
      <c r="G13" s="4">
        <f>SUM(G8:G9)</f>
        <v>85569864</v>
      </c>
    </row>
    <row r="14" spans="1:7" ht="26.25" customHeight="1" x14ac:dyDescent="0.25">
      <c r="A14" s="324" t="s">
        <v>92</v>
      </c>
      <c r="B14" s="325"/>
      <c r="C14" s="325"/>
      <c r="D14" s="325"/>
      <c r="E14" s="325"/>
      <c r="F14" s="325"/>
      <c r="G14" s="326"/>
    </row>
    <row r="15" spans="1:7" ht="26.25" customHeight="1" x14ac:dyDescent="0.2">
      <c r="A15" s="327" t="s">
        <v>0</v>
      </c>
      <c r="B15" s="329" t="s">
        <v>20</v>
      </c>
      <c r="C15" s="173"/>
      <c r="D15" s="333">
        <v>2022</v>
      </c>
      <c r="E15" s="334"/>
      <c r="F15" s="335"/>
      <c r="G15" s="46">
        <v>2022</v>
      </c>
    </row>
    <row r="16" spans="1:7" ht="36" customHeight="1" thickBot="1" x14ac:dyDescent="0.25">
      <c r="A16" s="328"/>
      <c r="B16" s="330"/>
      <c r="C16" s="41" t="s">
        <v>66</v>
      </c>
      <c r="D16" s="41" t="s">
        <v>109</v>
      </c>
      <c r="E16" s="138" t="s">
        <v>105</v>
      </c>
      <c r="F16" s="41" t="s">
        <v>65</v>
      </c>
      <c r="G16" s="55" t="s">
        <v>110</v>
      </c>
    </row>
    <row r="17" spans="1:7" ht="24.95" customHeight="1" x14ac:dyDescent="0.2">
      <c r="A17" s="89" t="s">
        <v>93</v>
      </c>
      <c r="B17" s="112" t="s">
        <v>99</v>
      </c>
      <c r="C17" s="113">
        <v>12918000</v>
      </c>
      <c r="D17" s="113">
        <v>12918000</v>
      </c>
      <c r="E17" s="105">
        <f>G17-D17</f>
        <v>0</v>
      </c>
      <c r="F17" s="70">
        <f>G17/D17*100</f>
        <v>100</v>
      </c>
      <c r="G17" s="114">
        <v>12918000</v>
      </c>
    </row>
    <row r="18" spans="1:7" ht="24.95" customHeight="1" x14ac:dyDescent="0.2">
      <c r="A18" s="116" t="s">
        <v>94</v>
      </c>
      <c r="B18" s="117" t="s">
        <v>95</v>
      </c>
      <c r="C18" s="118">
        <v>6776</v>
      </c>
      <c r="D18" s="118">
        <v>6776</v>
      </c>
      <c r="E18" s="105">
        <f>G18-D18</f>
        <v>0</v>
      </c>
      <c r="F18" s="70">
        <f>G18/D18*100</f>
        <v>100</v>
      </c>
      <c r="G18" s="78">
        <v>6776</v>
      </c>
    </row>
    <row r="19" spans="1:7" ht="24.95" customHeight="1" thickBot="1" x14ac:dyDescent="0.25">
      <c r="A19" s="1" t="s">
        <v>69</v>
      </c>
      <c r="B19" s="2" t="s">
        <v>70</v>
      </c>
      <c r="C19" s="115">
        <v>4000</v>
      </c>
      <c r="D19" s="115">
        <v>4000</v>
      </c>
      <c r="E19" s="105">
        <f>G19-D19</f>
        <v>0</v>
      </c>
      <c r="F19" s="70">
        <f>G19/D19*100</f>
        <v>100</v>
      </c>
      <c r="G19" s="106">
        <v>4000</v>
      </c>
    </row>
    <row r="20" spans="1:7" ht="24.95" customHeight="1" thickBot="1" x14ac:dyDescent="0.3">
      <c r="A20" s="331" t="s">
        <v>71</v>
      </c>
      <c r="B20" s="332"/>
      <c r="C20" s="144">
        <f>SUM(C17:C19)</f>
        <v>12928776</v>
      </c>
      <c r="D20" s="3">
        <f>SUM(D17:D19)</f>
        <v>12928776</v>
      </c>
      <c r="E20" s="3">
        <f>SUM(E17:E19)</f>
        <v>0</v>
      </c>
      <c r="F20" s="257">
        <f>G20/D20*100</f>
        <v>100</v>
      </c>
      <c r="G20" s="119">
        <f>SUM(G17:G19)</f>
        <v>12928776</v>
      </c>
    </row>
    <row r="21" spans="1:7" ht="24.95" customHeight="1" x14ac:dyDescent="0.25">
      <c r="A21" s="324" t="s">
        <v>127</v>
      </c>
      <c r="B21" s="325"/>
      <c r="C21" s="325"/>
      <c r="D21" s="325"/>
      <c r="E21" s="325"/>
      <c r="F21" s="325"/>
      <c r="G21" s="326"/>
    </row>
    <row r="22" spans="1:7" ht="24.95" customHeight="1" x14ac:dyDescent="0.2">
      <c r="A22" s="327" t="s">
        <v>0</v>
      </c>
      <c r="B22" s="329" t="s">
        <v>20</v>
      </c>
      <c r="C22" s="173"/>
      <c r="D22" s="333">
        <v>2022</v>
      </c>
      <c r="E22" s="334"/>
      <c r="F22" s="335"/>
      <c r="G22" s="46">
        <v>2022</v>
      </c>
    </row>
    <row r="23" spans="1:7" ht="24.95" customHeight="1" thickBot="1" x14ac:dyDescent="0.25">
      <c r="A23" s="328"/>
      <c r="B23" s="330"/>
      <c r="C23" s="41" t="s">
        <v>66</v>
      </c>
      <c r="D23" s="41" t="s">
        <v>109</v>
      </c>
      <c r="E23" s="138" t="s">
        <v>105</v>
      </c>
      <c r="F23" s="41" t="s">
        <v>65</v>
      </c>
      <c r="G23" s="55" t="s">
        <v>110</v>
      </c>
    </row>
    <row r="24" spans="1:7" ht="24.95" customHeight="1" thickBot="1" x14ac:dyDescent="0.25">
      <c r="A24" s="89" t="s">
        <v>93</v>
      </c>
      <c r="B24" s="112" t="s">
        <v>128</v>
      </c>
      <c r="C24" s="143">
        <v>0</v>
      </c>
      <c r="D24" s="113">
        <v>3001528</v>
      </c>
      <c r="E24" s="105">
        <f>SUM(G24-D24)</f>
        <v>208501</v>
      </c>
      <c r="F24" s="70">
        <f>SUM(G24/D24*100)</f>
        <v>106.94649525175177</v>
      </c>
      <c r="G24" s="114">
        <v>3210029</v>
      </c>
    </row>
    <row r="25" spans="1:7" ht="24.95" customHeight="1" thickBot="1" x14ac:dyDescent="0.3">
      <c r="A25" s="331" t="s">
        <v>71</v>
      </c>
      <c r="B25" s="332"/>
      <c r="C25" s="139">
        <f>SUM(C24)</f>
        <v>0</v>
      </c>
      <c r="D25" s="3">
        <f>SUM(D24)</f>
        <v>3001528</v>
      </c>
      <c r="E25" s="3">
        <f>SUM(E24)</f>
        <v>208501</v>
      </c>
      <c r="F25" s="258">
        <f>SUM(F24)</f>
        <v>106.94649525175177</v>
      </c>
      <c r="G25" s="4">
        <f>SUM(G24)</f>
        <v>3210029</v>
      </c>
    </row>
    <row r="26" spans="1:7" ht="24.95" customHeight="1" x14ac:dyDescent="0.25">
      <c r="A26" s="324" t="s">
        <v>96</v>
      </c>
      <c r="B26" s="325"/>
      <c r="C26" s="325"/>
      <c r="D26" s="325"/>
      <c r="E26" s="325"/>
      <c r="F26" s="325"/>
      <c r="G26" s="326"/>
    </row>
    <row r="27" spans="1:7" ht="24.95" customHeight="1" x14ac:dyDescent="0.2">
      <c r="A27" s="327" t="s">
        <v>0</v>
      </c>
      <c r="B27" s="329" t="s">
        <v>20</v>
      </c>
      <c r="C27" s="173"/>
      <c r="D27" s="333">
        <v>2022</v>
      </c>
      <c r="E27" s="334"/>
      <c r="F27" s="335"/>
      <c r="G27" s="46">
        <v>2022</v>
      </c>
    </row>
    <row r="28" spans="1:7" ht="24.95" customHeight="1" thickBot="1" x14ac:dyDescent="0.25">
      <c r="A28" s="328"/>
      <c r="B28" s="330"/>
      <c r="C28" s="41" t="s">
        <v>66</v>
      </c>
      <c r="D28" s="41" t="s">
        <v>109</v>
      </c>
      <c r="E28" s="138" t="s">
        <v>105</v>
      </c>
      <c r="F28" s="41" t="s">
        <v>65</v>
      </c>
      <c r="G28" s="55" t="s">
        <v>110</v>
      </c>
    </row>
    <row r="29" spans="1:7" ht="24.95" customHeight="1" x14ac:dyDescent="0.2">
      <c r="A29" s="260" t="s">
        <v>93</v>
      </c>
      <c r="B29" s="112" t="s">
        <v>97</v>
      </c>
      <c r="C29" s="143">
        <v>0</v>
      </c>
      <c r="D29" s="113">
        <v>2038908</v>
      </c>
      <c r="E29" s="105">
        <f>G29-D29</f>
        <v>0</v>
      </c>
      <c r="F29" s="70">
        <f>SUM(G29/D29*100)</f>
        <v>100</v>
      </c>
      <c r="G29" s="114">
        <v>2038908</v>
      </c>
    </row>
    <row r="30" spans="1:7" ht="24.95" customHeight="1" thickBot="1" x14ac:dyDescent="0.25">
      <c r="A30" s="261" t="s">
        <v>129</v>
      </c>
      <c r="B30" s="262" t="s">
        <v>70</v>
      </c>
      <c r="C30" s="263">
        <v>0</v>
      </c>
      <c r="D30" s="264">
        <v>1</v>
      </c>
      <c r="E30" s="105">
        <f>G30-D30</f>
        <v>0</v>
      </c>
      <c r="F30" s="70">
        <f>SUM(G30/D30*100)</f>
        <v>100</v>
      </c>
      <c r="G30" s="265">
        <v>1</v>
      </c>
    </row>
    <row r="31" spans="1:7" ht="24.95" customHeight="1" thickBot="1" x14ac:dyDescent="0.3">
      <c r="A31" s="322" t="s">
        <v>71</v>
      </c>
      <c r="B31" s="323"/>
      <c r="C31" s="139">
        <v>0</v>
      </c>
      <c r="D31" s="3">
        <f>SUM(D29:D29)</f>
        <v>2038908</v>
      </c>
      <c r="E31" s="3">
        <f>SUM(E29:E29)</f>
        <v>0</v>
      </c>
      <c r="F31" s="258">
        <f>G31/D31*100</f>
        <v>100.0000490458618</v>
      </c>
      <c r="G31" s="4">
        <f>SUM(G29:G30)</f>
        <v>2038909</v>
      </c>
    </row>
    <row r="32" spans="1:7" ht="24.95" customHeight="1" thickBot="1" x14ac:dyDescent="0.3">
      <c r="A32" s="120"/>
      <c r="B32" s="120"/>
      <c r="C32" s="120"/>
      <c r="D32" s="121"/>
      <c r="E32" s="121"/>
      <c r="F32" s="122"/>
      <c r="G32" s="121"/>
    </row>
    <row r="33" spans="1:7" ht="26.25" customHeight="1" thickBot="1" x14ac:dyDescent="0.3">
      <c r="A33" s="322" t="s">
        <v>72</v>
      </c>
      <c r="B33" s="323"/>
      <c r="C33" s="142">
        <f>C13+C20+C31+C25</f>
        <v>97969100</v>
      </c>
      <c r="D33" s="142">
        <f>D13+D20+D31+D25</f>
        <v>103539076</v>
      </c>
      <c r="E33" s="142">
        <f>E13+E20+E31+E25</f>
        <v>208501</v>
      </c>
      <c r="F33" s="123">
        <f>G33/D33*100</f>
        <v>100.20137517935741</v>
      </c>
      <c r="G33" s="4">
        <f>G13+G20+G31+G25</f>
        <v>103747578</v>
      </c>
    </row>
  </sheetData>
  <sheetProtection algorithmName="SHA-512" hashValue="P8ZZqlMTcgPU7y1QF/D5L8e11jD2iBb0Z5zkhxFFZ9EMrLzfkDbWPv4VpM9/9Ccr1DLO8P0mxKOsHX9Pzz58HQ==" saltValue="8ZA3Cc8JFVvCdj4q/jRV7g==" spinCount="100000" sheet="1" objects="1" scenarios="1"/>
  <mergeCells count="24">
    <mergeCell ref="A2:G2"/>
    <mergeCell ref="A13:B13"/>
    <mergeCell ref="A3:G3"/>
    <mergeCell ref="A5:G5"/>
    <mergeCell ref="A6:A7"/>
    <mergeCell ref="B6:B7"/>
    <mergeCell ref="A9:A12"/>
    <mergeCell ref="D6:F6"/>
    <mergeCell ref="A33:B33"/>
    <mergeCell ref="A14:G14"/>
    <mergeCell ref="A15:A16"/>
    <mergeCell ref="B15:B16"/>
    <mergeCell ref="A20:B20"/>
    <mergeCell ref="A26:G26"/>
    <mergeCell ref="A27:A28"/>
    <mergeCell ref="B27:B28"/>
    <mergeCell ref="A31:B31"/>
    <mergeCell ref="D15:F15"/>
    <mergeCell ref="D27:F27"/>
    <mergeCell ref="A21:G21"/>
    <mergeCell ref="A22:A23"/>
    <mergeCell ref="B22:B23"/>
    <mergeCell ref="D22:F22"/>
    <mergeCell ref="A25:B25"/>
  </mergeCells>
  <phoneticPr fontId="0" type="noConversion"/>
  <pageMargins left="1" right="1" top="1" bottom="1" header="0.5" footer="0.5"/>
  <pageSetup paperSize="9" scale="61" orientation="portrait" horizontalDpi="4294967293" r:id="rId1"/>
  <headerFooter alignWithMargins="0">
    <oddHeader>&amp;LPiliscsévi Közös Önkormányzati Hivatal&amp;RII/2.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4"/>
  <sheetViews>
    <sheetView showGridLines="0" zoomScaleNormal="100" workbookViewId="0">
      <selection activeCell="L11" sqref="L11"/>
    </sheetView>
  </sheetViews>
  <sheetFormatPr defaultRowHeight="12.75" x14ac:dyDescent="0.2"/>
  <cols>
    <col min="1" max="1" width="12.28515625" customWidth="1"/>
    <col min="2" max="2" width="38.140625" customWidth="1"/>
    <col min="3" max="3" width="20.5703125" customWidth="1"/>
    <col min="4" max="4" width="16.425781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8" x14ac:dyDescent="0.2">
      <c r="F1" s="18"/>
      <c r="G1" s="18"/>
    </row>
    <row r="2" spans="1:8" ht="15.75" x14ac:dyDescent="0.25">
      <c r="A2" s="315" t="s">
        <v>122</v>
      </c>
      <c r="B2" s="315"/>
      <c r="C2" s="315"/>
      <c r="D2" s="315"/>
      <c r="E2" s="315"/>
      <c r="F2" s="315"/>
      <c r="G2" s="315"/>
    </row>
    <row r="3" spans="1:8" ht="15.75" x14ac:dyDescent="0.25">
      <c r="A3" s="315" t="s">
        <v>74</v>
      </c>
      <c r="B3" s="315"/>
      <c r="C3" s="315"/>
      <c r="D3" s="315"/>
      <c r="E3" s="315"/>
      <c r="F3" s="315"/>
      <c r="G3" s="315"/>
    </row>
    <row r="4" spans="1:8" ht="13.5" thickBot="1" x14ac:dyDescent="0.25">
      <c r="G4" s="24" t="s">
        <v>55</v>
      </c>
    </row>
    <row r="5" spans="1:8" ht="21.75" customHeight="1" thickBot="1" x14ac:dyDescent="0.3">
      <c r="A5" s="346" t="s">
        <v>42</v>
      </c>
      <c r="B5" s="347"/>
      <c r="C5" s="347"/>
      <c r="D5" s="347"/>
      <c r="E5" s="347"/>
      <c r="F5" s="347"/>
      <c r="G5" s="348"/>
    </row>
    <row r="6" spans="1:8" x14ac:dyDescent="0.2">
      <c r="A6" s="349" t="s">
        <v>0</v>
      </c>
      <c r="B6" s="351" t="s">
        <v>20</v>
      </c>
      <c r="C6" s="174"/>
      <c r="D6" s="353">
        <v>2022</v>
      </c>
      <c r="E6" s="354"/>
      <c r="F6" s="355"/>
      <c r="G6" s="32">
        <v>2022</v>
      </c>
    </row>
    <row r="7" spans="1:8" ht="30.75" customHeight="1" thickBot="1" x14ac:dyDescent="0.25">
      <c r="A7" s="350"/>
      <c r="B7" s="352"/>
      <c r="C7" s="165" t="s">
        <v>66</v>
      </c>
      <c r="D7" s="165" t="s">
        <v>109</v>
      </c>
      <c r="E7" s="273" t="s">
        <v>105</v>
      </c>
      <c r="F7" s="165" t="s">
        <v>65</v>
      </c>
      <c r="G7" s="33" t="s">
        <v>110</v>
      </c>
    </row>
    <row r="8" spans="1:8" ht="22.5" customHeight="1" x14ac:dyDescent="0.2">
      <c r="A8" s="7" t="s">
        <v>4</v>
      </c>
      <c r="B8" s="77" t="s">
        <v>23</v>
      </c>
      <c r="C8" s="83">
        <f>SUM('Kiadások COFOG szerint'!C9)</f>
        <v>74200000</v>
      </c>
      <c r="D8" s="83">
        <f>SUM('Kiadások COFOG szerint'!D9)</f>
        <v>72600000</v>
      </c>
      <c r="E8" s="83">
        <f>SUM('Kiadások COFOG szerint'!E9)</f>
        <v>-3543179</v>
      </c>
      <c r="F8" s="79">
        <f>G8/D8*100</f>
        <v>95.119588154269977</v>
      </c>
      <c r="G8" s="78">
        <f>'Kiadások COFOG szerint'!G9</f>
        <v>69056821</v>
      </c>
      <c r="H8" s="30"/>
    </row>
    <row r="9" spans="1:8" ht="22.5" customHeight="1" x14ac:dyDescent="0.2">
      <c r="A9" s="5" t="s">
        <v>85</v>
      </c>
      <c r="B9" s="80" t="s">
        <v>86</v>
      </c>
      <c r="C9" s="83">
        <f>SUM('Kiadások COFOG szerint'!C10)</f>
        <v>0</v>
      </c>
      <c r="D9" s="83">
        <f>SUM('Kiadások COFOG szerint'!D10)</f>
        <v>709700</v>
      </c>
      <c r="E9" s="83">
        <f>SUM('Kiadások COFOG szerint'!E10)</f>
        <v>0</v>
      </c>
      <c r="F9" s="79">
        <v>0</v>
      </c>
      <c r="G9" s="81">
        <f>'Kiadások COFOG szerint'!G10</f>
        <v>709700</v>
      </c>
      <c r="H9" s="30"/>
    </row>
    <row r="10" spans="1:8" ht="24.75" customHeight="1" x14ac:dyDescent="0.2">
      <c r="A10" s="5" t="s">
        <v>5</v>
      </c>
      <c r="B10" s="80" t="s">
        <v>24</v>
      </c>
      <c r="C10" s="83">
        <f>SUM('Kiadások COFOG szerint'!C11)</f>
        <v>500000</v>
      </c>
      <c r="D10" s="83">
        <f>SUM('Kiadások COFOG szerint'!D11)</f>
        <v>2100000</v>
      </c>
      <c r="E10" s="83">
        <f>SUM('Kiadások COFOG szerint'!E11)</f>
        <v>-181821</v>
      </c>
      <c r="F10" s="79">
        <f>G10/D10*100</f>
        <v>91.341857142857137</v>
      </c>
      <c r="G10" s="81">
        <f>'Kiadások COFOG szerint'!G11</f>
        <v>1918179</v>
      </c>
      <c r="H10" s="30"/>
    </row>
    <row r="11" spans="1:8" ht="22.5" customHeight="1" x14ac:dyDescent="0.2">
      <c r="A11" s="5" t="s">
        <v>6</v>
      </c>
      <c r="B11" s="80" t="s">
        <v>25</v>
      </c>
      <c r="C11" s="83">
        <f>SUM('Kiadások COFOG szerint'!C12)</f>
        <v>1895100</v>
      </c>
      <c r="D11" s="83">
        <f>SUM('Kiadások COFOG szerint'!D12)</f>
        <v>2129100</v>
      </c>
      <c r="E11" s="83">
        <f>SUM('Kiadások COFOG szerint'!E12)</f>
        <v>0</v>
      </c>
      <c r="F11" s="79">
        <v>0</v>
      </c>
      <c r="G11" s="81">
        <f>'Kiadások COFOG szerint'!G12</f>
        <v>2129100</v>
      </c>
    </row>
    <row r="12" spans="1:8" ht="22.5" customHeight="1" x14ac:dyDescent="0.2">
      <c r="A12" s="5" t="s">
        <v>76</v>
      </c>
      <c r="B12" s="80" t="s">
        <v>77</v>
      </c>
      <c r="C12" s="83">
        <f>SUM('Kiadások COFOG szerint'!C13)</f>
        <v>2700000</v>
      </c>
      <c r="D12" s="83">
        <f>SUM('Kiadások COFOG szerint'!D13)</f>
        <v>2700000</v>
      </c>
      <c r="E12" s="83">
        <f>SUM('Kiadások COFOG szerint'!E13)</f>
        <v>-16000</v>
      </c>
      <c r="F12" s="79">
        <f>G12/D12*100</f>
        <v>99.407407407407405</v>
      </c>
      <c r="G12" s="81">
        <f>'Kiadások COFOG szerint'!G13</f>
        <v>2684000</v>
      </c>
    </row>
    <row r="13" spans="1:8" ht="22.5" customHeight="1" x14ac:dyDescent="0.2">
      <c r="A13" s="5" t="s">
        <v>7</v>
      </c>
      <c r="B13" s="80" t="s">
        <v>26</v>
      </c>
      <c r="C13" s="83">
        <f>SUM('Kiadások COFOG szerint'!C14)</f>
        <v>200000</v>
      </c>
      <c r="D13" s="83">
        <f>SUM('Kiadások COFOG szerint'!D14)</f>
        <v>200000</v>
      </c>
      <c r="E13" s="83">
        <f>SUM('Kiadások COFOG szerint'!E14)</f>
        <v>0</v>
      </c>
      <c r="F13" s="79">
        <f>G13/D13*100</f>
        <v>100</v>
      </c>
      <c r="G13" s="81">
        <f>'Kiadások COFOG szerint'!G14</f>
        <v>200000</v>
      </c>
      <c r="H13" s="30"/>
    </row>
    <row r="14" spans="1:8" ht="22.5" customHeight="1" x14ac:dyDescent="0.2">
      <c r="A14" s="5" t="s">
        <v>8</v>
      </c>
      <c r="B14" s="80" t="s">
        <v>27</v>
      </c>
      <c r="C14" s="83">
        <f>SUM('Kiadások COFOG szerint'!C15)</f>
        <v>166000</v>
      </c>
      <c r="D14" s="83">
        <f>SUM('Kiadások COFOG szerint'!D15)</f>
        <v>166000</v>
      </c>
      <c r="E14" s="83">
        <f>SUM('Kiadások COFOG szerint'!E15)</f>
        <v>-166000</v>
      </c>
      <c r="F14" s="79">
        <f>G14/D14*100</f>
        <v>0</v>
      </c>
      <c r="G14" s="81">
        <f>'Kiadások COFOG szerint'!G15</f>
        <v>0</v>
      </c>
      <c r="H14" s="30"/>
    </row>
    <row r="15" spans="1:8" ht="22.5" customHeight="1" x14ac:dyDescent="0.2">
      <c r="A15" s="5" t="s">
        <v>9</v>
      </c>
      <c r="B15" s="80" t="s">
        <v>28</v>
      </c>
      <c r="C15" s="83">
        <f>SUM('Kiadások COFOG szerint'!C16+'Kiadások COFOG szerint'!C52)</f>
        <v>1830000</v>
      </c>
      <c r="D15" s="83">
        <f>SUM('Kiadások COFOG szerint'!D16+'Kiadások COFOG szerint'!D52)</f>
        <v>2377665</v>
      </c>
      <c r="E15" s="199">
        <f>'Kiadások COFOG szerint'!E16+'Kiadások COFOG szerint'!E52+'Kiadások COFOG szerint'!E40</f>
        <v>5139060</v>
      </c>
      <c r="F15" s="304">
        <f>SUM(G15/D15*100)</f>
        <v>316.13894303865345</v>
      </c>
      <c r="G15" s="81">
        <f>'Kiadások COFOG szerint'!G16+'Kiadások COFOG szerint'!G52+'Kiadások COFOG szerint'!G40</f>
        <v>7516725</v>
      </c>
    </row>
    <row r="16" spans="1:8" ht="22.5" customHeight="1" x14ac:dyDescent="0.2">
      <c r="A16" s="6" t="s">
        <v>10</v>
      </c>
      <c r="B16" s="92" t="s">
        <v>29</v>
      </c>
      <c r="C16" s="199">
        <f>SUM('Kiadások COFOG szerint'!C17+'Kiadások COFOG szerint'!C41+'Kiadások COFOG szerint'!C53)</f>
        <v>0</v>
      </c>
      <c r="D16" s="199">
        <f>SUM('Kiadások COFOG szerint'!D41+'Kiadások COFOG szerint'!D53)</f>
        <v>2559796</v>
      </c>
      <c r="E16" s="199">
        <f>SUM('Kiadások COFOG szerint'!E41+'Kiadások COFOG szerint'!E53)</f>
        <v>-1232060</v>
      </c>
      <c r="F16" s="79">
        <v>0</v>
      </c>
      <c r="G16" s="81">
        <f>SUM('Kiadások COFOG szerint'!G41+'Kiadások COFOG szerint'!G53)</f>
        <v>1327736</v>
      </c>
    </row>
    <row r="17" spans="1:11" ht="22.5" customHeight="1" thickBot="1" x14ac:dyDescent="0.25">
      <c r="A17" s="6" t="s">
        <v>53</v>
      </c>
      <c r="B17" s="82" t="s">
        <v>54</v>
      </c>
      <c r="C17" s="84">
        <f>SUM('Kiadások COFOG szerint'!C17+'Kiadások COFOG szerint'!C54)</f>
        <v>0</v>
      </c>
      <c r="D17" s="84">
        <f>SUM('Kiadások COFOG szerint'!D17+'Kiadások COFOG szerint'!D54)</f>
        <v>626749</v>
      </c>
      <c r="E17" s="84">
        <f>SUM('Kiadások COFOG szerint'!E17+'Kiadások COFOG szerint'!E54)</f>
        <v>0</v>
      </c>
      <c r="F17" s="79">
        <v>0</v>
      </c>
      <c r="G17" s="81">
        <f>'Kiadások COFOG szerint'!G54+'Kiadások COFOG szerint'!G17</f>
        <v>626749</v>
      </c>
    </row>
    <row r="18" spans="1:11" ht="24" customHeight="1" thickBot="1" x14ac:dyDescent="0.25">
      <c r="A18" s="340" t="s">
        <v>39</v>
      </c>
      <c r="B18" s="341"/>
      <c r="C18" s="145">
        <f>SUM(C8:C17)</f>
        <v>81491100</v>
      </c>
      <c r="D18" s="277">
        <f>SUM(D8:D17)</f>
        <v>86169010</v>
      </c>
      <c r="E18" s="166">
        <f>SUM(E8:E17)</f>
        <v>0</v>
      </c>
      <c r="F18" s="76">
        <f t="shared" ref="F18:F30" si="0">G18/D18*100</f>
        <v>100</v>
      </c>
      <c r="G18" s="31">
        <f>SUM(G8:G17)</f>
        <v>86169010</v>
      </c>
      <c r="I18" s="39"/>
    </row>
    <row r="19" spans="1:11" ht="20.100000000000001" customHeight="1" thickBot="1" x14ac:dyDescent="0.25">
      <c r="A19" s="278" t="s">
        <v>11</v>
      </c>
      <c r="B19" s="279" t="s">
        <v>30</v>
      </c>
      <c r="C19" s="280">
        <f>SUM('Kiadások COFOG szerint'!C19+'Kiadások COFOG szerint'!C43+'Kiadások COFOG szerint'!C56)</f>
        <v>11410000</v>
      </c>
      <c r="D19" s="280">
        <f>SUM('Kiadások COFOG szerint'!D19+'Kiadások COFOG szerint'!D43+'Kiadások COFOG szerint'!D56)</f>
        <v>11936319</v>
      </c>
      <c r="E19" s="280">
        <f>SUM('Kiadások COFOG szerint'!E19+'Kiadások COFOG szerint'!E43+'Kiadások COFOG szerint'!E56)</f>
        <v>0</v>
      </c>
      <c r="F19" s="281">
        <f>SUM(G19/D19*100)</f>
        <v>100</v>
      </c>
      <c r="G19" s="282">
        <f>SUM('Kiadások COFOG szerint'!G19+'Kiadások COFOG szerint'!G43+'Kiadások COFOG szerint'!G56)</f>
        <v>11936319</v>
      </c>
      <c r="H19" s="30"/>
    </row>
    <row r="20" spans="1:11" ht="24.95" customHeight="1" thickBot="1" x14ac:dyDescent="0.25">
      <c r="A20" s="342" t="s">
        <v>40</v>
      </c>
      <c r="B20" s="343"/>
      <c r="C20" s="284">
        <f>SUM(C19)</f>
        <v>11410000</v>
      </c>
      <c r="D20" s="285">
        <f>SUM(D19:D19)</f>
        <v>11936319</v>
      </c>
      <c r="E20" s="286">
        <f>SUM(E19:E19)</f>
        <v>0</v>
      </c>
      <c r="F20" s="287">
        <f t="shared" si="0"/>
        <v>100</v>
      </c>
      <c r="G20" s="288">
        <f>SUM(G19:G19)</f>
        <v>11936319</v>
      </c>
    </row>
    <row r="21" spans="1:11" ht="20.100000000000001" customHeight="1" x14ac:dyDescent="0.2">
      <c r="A21" s="289" t="s">
        <v>12</v>
      </c>
      <c r="B21" s="290" t="s">
        <v>31</v>
      </c>
      <c r="C21" s="291">
        <f>SUM('Kiadások COFOG szerint'!C21)</f>
        <v>100000</v>
      </c>
      <c r="D21" s="292">
        <f>'Kiadások COFOG szerint'!D21</f>
        <v>50000</v>
      </c>
      <c r="E21" s="291">
        <f t="shared" ref="E21:E26" si="1">G21-D21</f>
        <v>0</v>
      </c>
      <c r="F21" s="293">
        <f t="shared" si="0"/>
        <v>100</v>
      </c>
      <c r="G21" s="294">
        <f>'Kiadások COFOG szerint'!G21</f>
        <v>50000</v>
      </c>
      <c r="H21" s="30"/>
    </row>
    <row r="22" spans="1:11" ht="20.100000000000001" customHeight="1" x14ac:dyDescent="0.2">
      <c r="A22" s="5" t="s">
        <v>13</v>
      </c>
      <c r="B22" s="107" t="s">
        <v>32</v>
      </c>
      <c r="C22" s="105">
        <f>SUM('Kiadások COFOG szerint'!C22+'Kiadások COFOG szerint'!C45+'Kiadások COFOG szerint'!C58)</f>
        <v>100000</v>
      </c>
      <c r="D22" s="105">
        <f>SUM('Kiadások COFOG szerint'!D22+'Kiadások COFOG szerint'!D45+'Kiadások COFOG szerint'!D58)</f>
        <v>344340</v>
      </c>
      <c r="E22" s="105">
        <f>SUM('Kiadások COFOG szerint'!E22+'Kiadások COFOG szerint'!E45+'Kiadások COFOG szerint'!E58)</f>
        <v>0</v>
      </c>
      <c r="F22" s="70">
        <f t="shared" si="0"/>
        <v>100</v>
      </c>
      <c r="G22" s="14">
        <f>'Kiadások COFOG szerint'!G22+'Kiadások COFOG szerint'!G58+'Kiadások COFOG szerint'!G45</f>
        <v>344340</v>
      </c>
      <c r="H22" s="30"/>
    </row>
    <row r="23" spans="1:11" ht="20.100000000000001" customHeight="1" x14ac:dyDescent="0.2">
      <c r="A23" s="5" t="s">
        <v>79</v>
      </c>
      <c r="B23" s="80" t="s">
        <v>80</v>
      </c>
      <c r="C23" s="105">
        <f>SUM('Kiadások COFOG szerint'!C23)</f>
        <v>200000</v>
      </c>
      <c r="D23" s="199">
        <f>'Kiadások COFOG szerint'!D23</f>
        <v>252736</v>
      </c>
      <c r="E23" s="105">
        <f t="shared" si="1"/>
        <v>0</v>
      </c>
      <c r="F23" s="70">
        <f t="shared" si="0"/>
        <v>100</v>
      </c>
      <c r="G23" s="81">
        <f>'Kiadások COFOG szerint'!G23</f>
        <v>252736</v>
      </c>
      <c r="H23" s="30"/>
    </row>
    <row r="24" spans="1:11" ht="20.100000000000001" customHeight="1" x14ac:dyDescent="0.2">
      <c r="A24" s="5" t="s">
        <v>91</v>
      </c>
      <c r="B24" s="104" t="s">
        <v>81</v>
      </c>
      <c r="C24" s="105">
        <f>SUM('Kiadások COFOG szerint'!C24)</f>
        <v>30000</v>
      </c>
      <c r="D24" s="199">
        <f>'Kiadások COFOG szerint'!D24</f>
        <v>30000</v>
      </c>
      <c r="E24" s="105">
        <f t="shared" si="1"/>
        <v>0</v>
      </c>
      <c r="F24" s="70">
        <f t="shared" si="0"/>
        <v>100</v>
      </c>
      <c r="G24" s="81">
        <f>'Kiadások COFOG szerint'!G24</f>
        <v>30000</v>
      </c>
      <c r="H24" s="30"/>
    </row>
    <row r="25" spans="1:11" ht="20.100000000000001" customHeight="1" x14ac:dyDescent="0.2">
      <c r="A25" s="5" t="s">
        <v>15</v>
      </c>
      <c r="B25" s="104" t="s">
        <v>33</v>
      </c>
      <c r="C25" s="105">
        <f>SUM('Kiadások COFOG szerint'!C25)</f>
        <v>2663000</v>
      </c>
      <c r="D25" s="199">
        <f>'Kiadások COFOG szerint'!D25</f>
        <v>2500491</v>
      </c>
      <c r="E25" s="105">
        <f t="shared" si="1"/>
        <v>0</v>
      </c>
      <c r="F25" s="70">
        <f t="shared" si="0"/>
        <v>100</v>
      </c>
      <c r="G25" s="81">
        <f>'Kiadások COFOG szerint'!G25</f>
        <v>2500491</v>
      </c>
      <c r="H25" s="30"/>
    </row>
    <row r="26" spans="1:11" ht="20.100000000000001" customHeight="1" x14ac:dyDescent="0.2">
      <c r="A26" s="109" t="s">
        <v>16</v>
      </c>
      <c r="B26" s="104" t="s">
        <v>34</v>
      </c>
      <c r="C26" s="105">
        <f>SUM('Kiadások COFOG szerint'!C26)</f>
        <v>560000</v>
      </c>
      <c r="D26" s="199">
        <f>'Kiadások COFOG szerint'!D26</f>
        <v>560000</v>
      </c>
      <c r="E26" s="105">
        <f t="shared" si="1"/>
        <v>206101</v>
      </c>
      <c r="F26" s="70">
        <f t="shared" si="0"/>
        <v>136.80375000000001</v>
      </c>
      <c r="G26" s="81">
        <f>'Kiadások COFOG szerint'!G26</f>
        <v>766101</v>
      </c>
      <c r="H26" s="30"/>
      <c r="K26" s="30"/>
    </row>
    <row r="27" spans="1:11" ht="20.100000000000001" customHeight="1" x14ac:dyDescent="0.2">
      <c r="A27" s="108" t="s">
        <v>17</v>
      </c>
      <c r="B27" s="80" t="s">
        <v>35</v>
      </c>
      <c r="C27" s="105">
        <f>SUM('Kiadások COFOG szerint'!C27+'Kiadások COFOG szerint'!C59)</f>
        <v>1240000</v>
      </c>
      <c r="D27" s="105">
        <f>SUM('Kiadások COFOG szerint'!D27+'Kiadások COFOG szerint'!D59)</f>
        <v>1247748</v>
      </c>
      <c r="E27" s="105">
        <f>SUM('Kiadások COFOG szerint'!E27+'Kiadások COFOG szerint'!E59)</f>
        <v>0</v>
      </c>
      <c r="F27" s="70">
        <f t="shared" si="0"/>
        <v>100</v>
      </c>
      <c r="G27" s="81">
        <f>'Kiadások COFOG szerint'!G27+'Kiadások COFOG szerint'!G59</f>
        <v>1247748</v>
      </c>
      <c r="H27" s="30"/>
      <c r="K27" s="30"/>
    </row>
    <row r="28" spans="1:11" ht="25.5" customHeight="1" x14ac:dyDescent="0.2">
      <c r="A28" s="109" t="s">
        <v>18</v>
      </c>
      <c r="B28" s="80" t="s">
        <v>36</v>
      </c>
      <c r="C28" s="105">
        <f>SUM('Kiadások COFOG szerint'!C28+'Kiadások COFOG szerint'!C46+'Kiadások COFOG szerint'!C60)</f>
        <v>170000</v>
      </c>
      <c r="D28" s="105">
        <f>SUM('Kiadások COFOG szerint'!D28+'Kiadások COFOG szerint'!D46+'Kiadások COFOG szerint'!D60)</f>
        <v>277604</v>
      </c>
      <c r="E28" s="105">
        <f>SUM('Kiadások COFOG szerint'!E28+'Kiadások COFOG szerint'!E46+'Kiadások COFOG szerint'!E60)</f>
        <v>0</v>
      </c>
      <c r="F28" s="70">
        <f t="shared" si="0"/>
        <v>100</v>
      </c>
      <c r="G28" s="81">
        <f>'Kiadások COFOG szerint'!G28+'Kiadások COFOG szerint'!G60+'Kiadások COFOG szerint'!G46</f>
        <v>277604</v>
      </c>
      <c r="H28" s="30"/>
      <c r="K28" s="30"/>
    </row>
    <row r="29" spans="1:11" ht="20.100000000000001" customHeight="1" thickBot="1" x14ac:dyDescent="0.25">
      <c r="A29" s="110" t="s">
        <v>19</v>
      </c>
      <c r="B29" s="82" t="s">
        <v>37</v>
      </c>
      <c r="C29" s="105">
        <f>SUM('Kiadások COFOG szerint'!C29+'Kiadások COFOG szerint'!C61)</f>
        <v>5000</v>
      </c>
      <c r="D29" s="105">
        <f>SUM('Kiadások COFOG szerint'!D29+'Kiadások COFOG szerint'!D61)</f>
        <v>138629</v>
      </c>
      <c r="E29" s="105">
        <f>SUM('Kiadások COFOG szerint'!E29+'Kiadások COFOG szerint'!E61)</f>
        <v>0</v>
      </c>
      <c r="F29" s="70">
        <f t="shared" si="0"/>
        <v>100</v>
      </c>
      <c r="G29" s="111">
        <f>'Kiadások COFOG szerint'!G29+'Kiadások COFOG szerint'!G61</f>
        <v>138629</v>
      </c>
      <c r="H29" s="30"/>
      <c r="K29" s="30"/>
    </row>
    <row r="30" spans="1:11" ht="24.95" customHeight="1" thickBot="1" x14ac:dyDescent="0.25">
      <c r="A30" s="340" t="s">
        <v>41</v>
      </c>
      <c r="B30" s="341"/>
      <c r="C30" s="145">
        <f>SUM(C21:C29)</f>
        <v>5068000</v>
      </c>
      <c r="D30" s="277">
        <f>SUM(D21:D29)</f>
        <v>5401548</v>
      </c>
      <c r="E30" s="277">
        <f>SUM(E21:E29)</f>
        <v>206101</v>
      </c>
      <c r="F30" s="76">
        <f t="shared" si="0"/>
        <v>103.81559138232225</v>
      </c>
      <c r="G30" s="274">
        <f>SUM(G21:G29)</f>
        <v>5607649</v>
      </c>
      <c r="K30" s="30"/>
    </row>
    <row r="31" spans="1:11" ht="24.95" customHeight="1" thickBot="1" x14ac:dyDescent="0.25">
      <c r="A31" s="278" t="s">
        <v>131</v>
      </c>
      <c r="B31" s="65" t="s">
        <v>132</v>
      </c>
      <c r="C31" s="283">
        <f>SUM('Kiadások COFOG szerint'!C31)</f>
        <v>0</v>
      </c>
      <c r="D31" s="283">
        <f>SUM('Kiadások COFOG szerint'!D31)</f>
        <v>0</v>
      </c>
      <c r="E31" s="283">
        <f>SUM('Kiadások COFOG szerint'!E31)</f>
        <v>2400</v>
      </c>
      <c r="F31" s="299">
        <f>SUM('Kiadások COFOG szerint'!F31)</f>
        <v>0</v>
      </c>
      <c r="G31" s="295">
        <f>SUM('Kiadások COFOG szerint'!G31)</f>
        <v>2400</v>
      </c>
      <c r="K31" s="30"/>
    </row>
    <row r="32" spans="1:11" ht="24.95" customHeight="1" thickBot="1" x14ac:dyDescent="0.25">
      <c r="A32" s="358" t="s">
        <v>133</v>
      </c>
      <c r="B32" s="359"/>
      <c r="C32" s="145">
        <f>SUM(C31)</f>
        <v>0</v>
      </c>
      <c r="D32" s="145">
        <f t="shared" ref="D32:E32" si="2">SUM(D31)</f>
        <v>0</v>
      </c>
      <c r="E32" s="277">
        <f t="shared" si="2"/>
        <v>2400</v>
      </c>
      <c r="F32" s="298">
        <v>0</v>
      </c>
      <c r="G32" s="31">
        <f>SUM(G31)</f>
        <v>2400</v>
      </c>
      <c r="K32" s="30"/>
    </row>
    <row r="33" spans="1:11" ht="24.95" customHeight="1" x14ac:dyDescent="0.2">
      <c r="A33" s="108" t="s">
        <v>114</v>
      </c>
      <c r="B33" s="77" t="s">
        <v>115</v>
      </c>
      <c r="C33" s="105">
        <f>SUM('Kiadások COFOG szerint'!C33)</f>
        <v>0</v>
      </c>
      <c r="D33" s="115">
        <f>SUM('Kiadások COFOG szerint'!D33)</f>
        <v>25354</v>
      </c>
      <c r="E33" s="105">
        <f>SUM('Kiadások COFOG szerint'!E33)</f>
        <v>0</v>
      </c>
      <c r="F33" s="200">
        <f>SUM('Kiadások COFOG szerint'!F33)</f>
        <v>100</v>
      </c>
      <c r="G33" s="296">
        <f>SUM('Kiadások COFOG szerint'!G33)</f>
        <v>25354</v>
      </c>
      <c r="K33" s="30"/>
    </row>
    <row r="34" spans="1:11" ht="24.95" customHeight="1" thickBot="1" x14ac:dyDescent="0.25">
      <c r="A34" s="108" t="s">
        <v>116</v>
      </c>
      <c r="B34" s="80" t="s">
        <v>117</v>
      </c>
      <c r="C34" s="105">
        <f>SUM('Kiadások COFOG szerint'!C34)</f>
        <v>0</v>
      </c>
      <c r="D34" s="115">
        <f>SUM('Kiadások COFOG szerint'!D34)</f>
        <v>6846</v>
      </c>
      <c r="E34" s="105">
        <f>SUM('Kiadások COFOG szerint'!E34)</f>
        <v>0</v>
      </c>
      <c r="F34" s="200">
        <f>SUM('Kiadások COFOG szerint'!F34)</f>
        <v>100</v>
      </c>
      <c r="G34" s="296">
        <f>SUM('Kiadások COFOG szerint'!G34)</f>
        <v>6846</v>
      </c>
      <c r="K34" s="30"/>
    </row>
    <row r="35" spans="1:11" ht="24.95" customHeight="1" thickBot="1" x14ac:dyDescent="0.25">
      <c r="A35" s="356" t="s">
        <v>118</v>
      </c>
      <c r="B35" s="357"/>
      <c r="C35" s="145">
        <f>SUM(C33:C34)</f>
        <v>0</v>
      </c>
      <c r="D35" s="277">
        <f>SUM(D33:D34)</f>
        <v>32200</v>
      </c>
      <c r="E35" s="275">
        <f>SUM(E33:E34)</f>
        <v>0</v>
      </c>
      <c r="F35" s="201">
        <f>SUM(G35/D35*100)</f>
        <v>100</v>
      </c>
      <c r="G35" s="31">
        <f>SUM(G33:G34)</f>
        <v>32200</v>
      </c>
      <c r="K35" s="30"/>
    </row>
    <row r="36" spans="1:11" ht="21.75" customHeight="1" thickBot="1" x14ac:dyDescent="0.25">
      <c r="A36" s="344" t="s">
        <v>1</v>
      </c>
      <c r="B36" s="345"/>
      <c r="C36" s="146">
        <f>SUM(C18+C20+C35+C30)</f>
        <v>97969100</v>
      </c>
      <c r="D36" s="146">
        <f>SUM(D18+D20+D35+D30)</f>
        <v>103539077</v>
      </c>
      <c r="E36" s="276">
        <f>SUM(E18+E20+E35+E30+E32)</f>
        <v>208501</v>
      </c>
      <c r="F36" s="272">
        <f>SUM(G36/D36*100)</f>
        <v>100.20137421159356</v>
      </c>
      <c r="G36" s="297">
        <f>SUM(G18+G20+G35+G30+G32)</f>
        <v>103747578</v>
      </c>
      <c r="H36" s="34"/>
      <c r="K36" s="30"/>
    </row>
    <row r="37" spans="1:11" x14ac:dyDescent="0.2">
      <c r="K37" s="30"/>
    </row>
    <row r="38" spans="1:11" x14ac:dyDescent="0.2">
      <c r="K38" s="30"/>
    </row>
    <row r="39" spans="1:11" x14ac:dyDescent="0.2">
      <c r="K39" s="30"/>
    </row>
    <row r="40" spans="1:11" x14ac:dyDescent="0.2">
      <c r="A40" t="s">
        <v>108</v>
      </c>
      <c r="C40" s="39">
        <f>C36-'Kiadások COFOG szerint'!C65</f>
        <v>0</v>
      </c>
      <c r="D40" s="39">
        <f>D36-'Kiadások COFOG szerint'!D65</f>
        <v>0</v>
      </c>
      <c r="E40" s="39">
        <f>E36-'Kiadások COFOG szerint'!E65</f>
        <v>0</v>
      </c>
      <c r="F40" s="39"/>
      <c r="G40" s="39">
        <f>G36-'Kiadások COFOG szerint'!G65</f>
        <v>0</v>
      </c>
      <c r="K40" s="30"/>
    </row>
    <row r="41" spans="1:11" x14ac:dyDescent="0.2">
      <c r="K41" s="30"/>
    </row>
    <row r="42" spans="1:11" x14ac:dyDescent="0.2">
      <c r="K42" s="30"/>
    </row>
    <row r="43" spans="1:11" x14ac:dyDescent="0.2">
      <c r="K43" s="30"/>
    </row>
    <row r="44" spans="1:11" x14ac:dyDescent="0.2">
      <c r="K44" s="30"/>
    </row>
  </sheetData>
  <sheetProtection algorithmName="SHA-512" hashValue="d+BgMrVCxFEPSYyRcH4V6y2olC7zEpv6Wte0kI0wO7o/U1PwlN4+XeEitO9uEnk/XDi63uicT8gnVUk2Q0rAkw==" saltValue="FCZe6yc0HNJ2b3pmY8tw0Q==" spinCount="100000" sheet="1" objects="1" scenarios="1"/>
  <mergeCells count="12">
    <mergeCell ref="A18:B18"/>
    <mergeCell ref="A20:B20"/>
    <mergeCell ref="A30:B30"/>
    <mergeCell ref="A36:B36"/>
    <mergeCell ref="A2:G2"/>
    <mergeCell ref="A3:G3"/>
    <mergeCell ref="A5:G5"/>
    <mergeCell ref="A6:A7"/>
    <mergeCell ref="B6:B7"/>
    <mergeCell ref="D6:F6"/>
    <mergeCell ref="A35:B35"/>
    <mergeCell ref="A32:B32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51" orientation="portrait" r:id="rId1"/>
  <headerFooter alignWithMargins="0">
    <oddHeader>&amp;LPiliscsévi Közös Önkormányzati Hivatal&amp;RII/3. számú melléklet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5"/>
  <sheetViews>
    <sheetView topLeftCell="A46" zoomScaleNormal="100" workbookViewId="0">
      <selection activeCell="J69" sqref="J69"/>
    </sheetView>
  </sheetViews>
  <sheetFormatPr defaultRowHeight="12.75" x14ac:dyDescent="0.2"/>
  <cols>
    <col min="1" max="1" width="11.5703125" customWidth="1"/>
    <col min="2" max="2" width="39.140625" customWidth="1"/>
    <col min="3" max="3" width="20.7109375" customWidth="1"/>
    <col min="4" max="4" width="15.5703125" customWidth="1"/>
    <col min="5" max="5" width="11.42578125" customWidth="1"/>
    <col min="6" max="6" width="9.85546875" customWidth="1"/>
    <col min="7" max="7" width="15.85546875" customWidth="1"/>
    <col min="8" max="8" width="11.42578125" bestFit="1" customWidth="1"/>
    <col min="9" max="9" width="12.42578125" bestFit="1" customWidth="1"/>
    <col min="10" max="10" width="11.42578125" bestFit="1" customWidth="1"/>
    <col min="11" max="12" width="15.28515625" bestFit="1" customWidth="1"/>
    <col min="13" max="13" width="13.7109375" bestFit="1" customWidth="1"/>
    <col min="14" max="14" width="12.5703125" bestFit="1" customWidth="1"/>
    <col min="15" max="15" width="15.28515625" bestFit="1" customWidth="1"/>
  </cols>
  <sheetData>
    <row r="1" spans="1:15" x14ac:dyDescent="0.2">
      <c r="E1" s="306"/>
      <c r="F1" s="306"/>
      <c r="G1" s="306"/>
    </row>
    <row r="2" spans="1:15" ht="15.75" x14ac:dyDescent="0.25">
      <c r="A2" s="315" t="s">
        <v>121</v>
      </c>
      <c r="B2" s="315"/>
      <c r="C2" s="315"/>
      <c r="D2" s="315"/>
      <c r="E2" s="315"/>
      <c r="F2" s="315"/>
      <c r="G2" s="315"/>
    </row>
    <row r="3" spans="1:15" ht="15.75" x14ac:dyDescent="0.25">
      <c r="A3" s="315" t="s">
        <v>74</v>
      </c>
      <c r="B3" s="315"/>
      <c r="C3" s="315"/>
      <c r="D3" s="315"/>
      <c r="E3" s="315"/>
      <c r="F3" s="315"/>
      <c r="G3" s="315"/>
    </row>
    <row r="4" spans="1:15" x14ac:dyDescent="0.2">
      <c r="G4" s="24" t="s">
        <v>55</v>
      </c>
    </row>
    <row r="5" spans="1:15" ht="21.95" customHeight="1" thickBot="1" x14ac:dyDescent="0.25">
      <c r="A5" s="360" t="s">
        <v>45</v>
      </c>
      <c r="B5" s="360"/>
      <c r="C5" s="360"/>
      <c r="D5" s="360"/>
      <c r="E5" s="360"/>
      <c r="F5" s="360"/>
      <c r="G5" s="360"/>
      <c r="K5" s="63"/>
      <c r="L5" s="63"/>
      <c r="M5" s="63"/>
    </row>
    <row r="6" spans="1:15" ht="21.95" customHeight="1" thickBot="1" x14ac:dyDescent="0.25">
      <c r="A6" s="363" t="s">
        <v>75</v>
      </c>
      <c r="B6" s="364"/>
      <c r="C6" s="365"/>
      <c r="D6" s="365"/>
      <c r="E6" s="365"/>
      <c r="F6" s="365"/>
      <c r="G6" s="366"/>
      <c r="I6" s="20"/>
    </row>
    <row r="7" spans="1:15" ht="18.75" customHeight="1" x14ac:dyDescent="0.2">
      <c r="A7" s="369" t="s">
        <v>0</v>
      </c>
      <c r="B7" s="361" t="s">
        <v>43</v>
      </c>
      <c r="C7" s="259"/>
      <c r="D7" s="380">
        <v>2022</v>
      </c>
      <c r="E7" s="354"/>
      <c r="F7" s="355"/>
      <c r="G7" s="150">
        <v>2022</v>
      </c>
    </row>
    <row r="8" spans="1:15" ht="25.5" customHeight="1" thickBot="1" x14ac:dyDescent="0.25">
      <c r="A8" s="370"/>
      <c r="B8" s="362"/>
      <c r="C8" s="193" t="s">
        <v>66</v>
      </c>
      <c r="D8" s="148" t="s">
        <v>109</v>
      </c>
      <c r="E8" s="193" t="s">
        <v>105</v>
      </c>
      <c r="F8" s="148" t="s">
        <v>65</v>
      </c>
      <c r="G8" s="149" t="s">
        <v>110</v>
      </c>
    </row>
    <row r="9" spans="1:15" ht="21.95" customHeight="1" x14ac:dyDescent="0.2">
      <c r="A9" s="23" t="s">
        <v>4</v>
      </c>
      <c r="B9" s="65" t="s">
        <v>23</v>
      </c>
      <c r="C9" s="91">
        <v>74200000</v>
      </c>
      <c r="D9" s="25">
        <v>72600000</v>
      </c>
      <c r="E9" s="181">
        <f t="shared" ref="E9:E17" si="0">G9-D9</f>
        <v>-3543179</v>
      </c>
      <c r="F9" s="96">
        <f>G9/D9*100</f>
        <v>95.119588154269977</v>
      </c>
      <c r="G9" s="26">
        <v>69056821</v>
      </c>
      <c r="I9" s="85"/>
      <c r="J9" s="86"/>
      <c r="K9" s="87"/>
      <c r="L9" s="21"/>
      <c r="M9" s="21"/>
      <c r="N9" s="21"/>
      <c r="O9" s="22"/>
    </row>
    <row r="10" spans="1:15" ht="21.95" customHeight="1" x14ac:dyDescent="0.2">
      <c r="A10" s="68" t="s">
        <v>85</v>
      </c>
      <c r="B10" s="66" t="s">
        <v>86</v>
      </c>
      <c r="C10" s="91">
        <v>0</v>
      </c>
      <c r="D10" s="25">
        <v>709700</v>
      </c>
      <c r="E10" s="181">
        <f t="shared" si="0"/>
        <v>0</v>
      </c>
      <c r="F10" s="96">
        <v>0</v>
      </c>
      <c r="G10" s="26">
        <v>709700</v>
      </c>
      <c r="H10" s="97" t="s">
        <v>111</v>
      </c>
      <c r="I10" s="85"/>
      <c r="J10" s="86"/>
      <c r="K10" s="86"/>
    </row>
    <row r="11" spans="1:15" ht="21.95" customHeight="1" x14ac:dyDescent="0.2">
      <c r="A11" s="68" t="s">
        <v>5</v>
      </c>
      <c r="B11" s="66" t="s">
        <v>24</v>
      </c>
      <c r="C11" s="91">
        <v>500000</v>
      </c>
      <c r="D11" s="25">
        <v>2100000</v>
      </c>
      <c r="E11" s="181">
        <f t="shared" si="0"/>
        <v>-181821</v>
      </c>
      <c r="F11" s="96">
        <f>G11/D11*100</f>
        <v>91.341857142857137</v>
      </c>
      <c r="G11" s="26">
        <v>1918179</v>
      </c>
      <c r="I11" s="85"/>
      <c r="J11" s="86"/>
      <c r="K11" s="86"/>
    </row>
    <row r="12" spans="1:15" ht="21.95" customHeight="1" x14ac:dyDescent="0.2">
      <c r="A12" s="68" t="s">
        <v>6</v>
      </c>
      <c r="B12" s="66" t="s">
        <v>25</v>
      </c>
      <c r="C12" s="91">
        <v>1895100</v>
      </c>
      <c r="D12" s="25">
        <v>2129100</v>
      </c>
      <c r="E12" s="181">
        <f t="shared" si="0"/>
        <v>0</v>
      </c>
      <c r="F12" s="96">
        <v>0</v>
      </c>
      <c r="G12" s="26">
        <v>2129100</v>
      </c>
    </row>
    <row r="13" spans="1:15" ht="21.95" customHeight="1" x14ac:dyDescent="0.2">
      <c r="A13" s="68" t="s">
        <v>76</v>
      </c>
      <c r="B13" s="66" t="s">
        <v>77</v>
      </c>
      <c r="C13" s="91">
        <v>2700000</v>
      </c>
      <c r="D13" s="25">
        <v>2700000</v>
      </c>
      <c r="E13" s="181">
        <f t="shared" si="0"/>
        <v>-16000</v>
      </c>
      <c r="F13" s="96">
        <f>G13/D13*100</f>
        <v>99.407407407407405</v>
      </c>
      <c r="G13" s="26">
        <v>2684000</v>
      </c>
    </row>
    <row r="14" spans="1:15" ht="21.95" customHeight="1" x14ac:dyDescent="0.2">
      <c r="A14" s="68" t="s">
        <v>7</v>
      </c>
      <c r="B14" s="66" t="s">
        <v>26</v>
      </c>
      <c r="C14" s="91">
        <v>200000</v>
      </c>
      <c r="D14" s="25">
        <v>200000</v>
      </c>
      <c r="E14" s="181">
        <f t="shared" si="0"/>
        <v>0</v>
      </c>
      <c r="F14" s="96">
        <f>G14/D14*100</f>
        <v>100</v>
      </c>
      <c r="G14" s="26">
        <v>200000</v>
      </c>
    </row>
    <row r="15" spans="1:15" ht="21.95" customHeight="1" x14ac:dyDescent="0.2">
      <c r="A15" s="8" t="s">
        <v>8</v>
      </c>
      <c r="B15" s="66" t="s">
        <v>27</v>
      </c>
      <c r="C15" s="91">
        <v>166000</v>
      </c>
      <c r="D15" s="25">
        <v>166000</v>
      </c>
      <c r="E15" s="181">
        <f t="shared" si="0"/>
        <v>-166000</v>
      </c>
      <c r="F15" s="96">
        <f>G15/D15*100</f>
        <v>0</v>
      </c>
      <c r="G15" s="26">
        <v>0</v>
      </c>
      <c r="H15" s="88" t="s">
        <v>106</v>
      </c>
    </row>
    <row r="16" spans="1:15" ht="21.95" customHeight="1" x14ac:dyDescent="0.2">
      <c r="A16" s="8" t="s">
        <v>9</v>
      </c>
      <c r="B16" s="66" t="s">
        <v>28</v>
      </c>
      <c r="C16" s="91">
        <v>1830000</v>
      </c>
      <c r="D16" s="25">
        <v>1596000</v>
      </c>
      <c r="E16" s="181">
        <f t="shared" si="0"/>
        <v>3907000</v>
      </c>
      <c r="F16" s="96">
        <f t="shared" ref="F16:F30" si="1">G16/D16*100</f>
        <v>344.79949874686719</v>
      </c>
      <c r="G16" s="26">
        <v>5503000</v>
      </c>
      <c r="H16" s="88" t="s">
        <v>107</v>
      </c>
    </row>
    <row r="17" spans="1:10" s="90" customFormat="1" ht="21.95" customHeight="1" thickBot="1" x14ac:dyDescent="0.25">
      <c r="A17" s="44" t="s">
        <v>88</v>
      </c>
      <c r="B17" s="92" t="s">
        <v>89</v>
      </c>
      <c r="C17" s="151">
        <v>0</v>
      </c>
      <c r="D17" s="182">
        <v>1063</v>
      </c>
      <c r="E17" s="181">
        <f t="shared" si="0"/>
        <v>0</v>
      </c>
      <c r="F17" s="96">
        <v>0</v>
      </c>
      <c r="G17" s="27">
        <v>1063</v>
      </c>
    </row>
    <row r="18" spans="1:10" s="90" customFormat="1" ht="21.95" customHeight="1" thickBot="1" x14ac:dyDescent="0.25">
      <c r="A18" s="367" t="s">
        <v>39</v>
      </c>
      <c r="B18" s="368"/>
      <c r="C18" s="172">
        <f>SUM(C9:C17)</f>
        <v>81491100</v>
      </c>
      <c r="D18" s="98">
        <f>SUM(D9:D17)</f>
        <v>82201863</v>
      </c>
      <c r="E18" s="186">
        <f>SUM(E9:E17)</f>
        <v>0</v>
      </c>
      <c r="F18" s="94">
        <f t="shared" si="1"/>
        <v>100</v>
      </c>
      <c r="G18" s="95">
        <f>SUM(G9:G17)</f>
        <v>82201863</v>
      </c>
    </row>
    <row r="19" spans="1:10" ht="21.95" customHeight="1" thickBot="1" x14ac:dyDescent="0.25">
      <c r="A19" s="23" t="s">
        <v>11</v>
      </c>
      <c r="B19" s="65" t="s">
        <v>30</v>
      </c>
      <c r="C19" s="153">
        <v>11410000</v>
      </c>
      <c r="D19" s="102">
        <v>11410000</v>
      </c>
      <c r="E19" s="183">
        <f>G19-D19</f>
        <v>0</v>
      </c>
      <c r="F19" s="180">
        <f t="shared" si="1"/>
        <v>100</v>
      </c>
      <c r="G19" s="154">
        <v>11410000</v>
      </c>
    </row>
    <row r="20" spans="1:10" ht="21.95" customHeight="1" thickBot="1" x14ac:dyDescent="0.25">
      <c r="A20" s="378" t="s">
        <v>78</v>
      </c>
      <c r="B20" s="368"/>
      <c r="C20" s="172">
        <f>SUM(C19:C19)</f>
        <v>11410000</v>
      </c>
      <c r="D20" s="98">
        <f>SUM(D19:D19)</f>
        <v>11410000</v>
      </c>
      <c r="E20" s="186">
        <f>SUM(E19)</f>
        <v>0</v>
      </c>
      <c r="F20" s="94">
        <f t="shared" si="1"/>
        <v>100</v>
      </c>
      <c r="G20" s="95">
        <f>SUM(G19:G19)</f>
        <v>11410000</v>
      </c>
    </row>
    <row r="21" spans="1:10" ht="21.95" customHeight="1" x14ac:dyDescent="0.2">
      <c r="A21" s="99" t="s">
        <v>12</v>
      </c>
      <c r="B21" s="147" t="s">
        <v>31</v>
      </c>
      <c r="C21" s="156">
        <v>100000</v>
      </c>
      <c r="D21" s="102">
        <v>50000</v>
      </c>
      <c r="E21" s="181">
        <f t="shared" ref="E21:E29" si="2">G21-D21</f>
        <v>0</v>
      </c>
      <c r="F21" s="180">
        <f t="shared" si="1"/>
        <v>100</v>
      </c>
      <c r="G21" s="154">
        <v>50000</v>
      </c>
    </row>
    <row r="22" spans="1:10" ht="21.95" customHeight="1" x14ac:dyDescent="0.2">
      <c r="A22" s="8" t="s">
        <v>13</v>
      </c>
      <c r="B22" s="147" t="s">
        <v>32</v>
      </c>
      <c r="C22" s="91">
        <v>100000</v>
      </c>
      <c r="D22" s="25">
        <v>50000</v>
      </c>
      <c r="E22" s="181">
        <f t="shared" si="2"/>
        <v>0</v>
      </c>
      <c r="F22" s="96">
        <f t="shared" si="1"/>
        <v>100</v>
      </c>
      <c r="G22" s="26">
        <v>50000</v>
      </c>
      <c r="H22" s="15"/>
    </row>
    <row r="23" spans="1:10" ht="21.95" customHeight="1" x14ac:dyDescent="0.2">
      <c r="A23" s="68" t="s">
        <v>79</v>
      </c>
      <c r="B23" s="147" t="s">
        <v>80</v>
      </c>
      <c r="C23" s="91">
        <v>200000</v>
      </c>
      <c r="D23" s="25">
        <v>252736</v>
      </c>
      <c r="E23" s="181">
        <f t="shared" si="2"/>
        <v>0</v>
      </c>
      <c r="F23" s="96">
        <f t="shared" si="1"/>
        <v>100</v>
      </c>
      <c r="G23" s="26">
        <v>252736</v>
      </c>
      <c r="H23" s="15"/>
    </row>
    <row r="24" spans="1:10" ht="21.95" customHeight="1" x14ac:dyDescent="0.2">
      <c r="A24" s="8" t="s">
        <v>14</v>
      </c>
      <c r="B24" s="66" t="s">
        <v>81</v>
      </c>
      <c r="C24" s="91">
        <v>30000</v>
      </c>
      <c r="D24" s="25">
        <v>30000</v>
      </c>
      <c r="E24" s="181">
        <f t="shared" si="2"/>
        <v>0</v>
      </c>
      <c r="F24" s="96">
        <f t="shared" si="1"/>
        <v>100</v>
      </c>
      <c r="G24" s="26">
        <v>30000</v>
      </c>
    </row>
    <row r="25" spans="1:10" ht="21.95" customHeight="1" x14ac:dyDescent="0.2">
      <c r="A25" s="8" t="s">
        <v>15</v>
      </c>
      <c r="B25" s="66" t="s">
        <v>33</v>
      </c>
      <c r="C25" s="91">
        <v>2663000</v>
      </c>
      <c r="D25" s="25">
        <v>2500491</v>
      </c>
      <c r="E25" s="181">
        <f t="shared" si="2"/>
        <v>0</v>
      </c>
      <c r="F25" s="96">
        <f t="shared" si="1"/>
        <v>100</v>
      </c>
      <c r="G25" s="26">
        <v>2500491</v>
      </c>
      <c r="H25" s="88" t="s">
        <v>82</v>
      </c>
      <c r="I25" s="88" t="s">
        <v>83</v>
      </c>
    </row>
    <row r="26" spans="1:10" ht="21.95" customHeight="1" x14ac:dyDescent="0.2">
      <c r="A26" s="8" t="s">
        <v>16</v>
      </c>
      <c r="B26" s="147" t="s">
        <v>34</v>
      </c>
      <c r="C26" s="91">
        <v>560000</v>
      </c>
      <c r="D26" s="25">
        <v>560000</v>
      </c>
      <c r="E26" s="181">
        <f t="shared" si="2"/>
        <v>206101</v>
      </c>
      <c r="F26" s="96">
        <f t="shared" si="1"/>
        <v>136.80375000000001</v>
      </c>
      <c r="G26" s="26">
        <v>766101</v>
      </c>
      <c r="H26" s="88" t="s">
        <v>84</v>
      </c>
    </row>
    <row r="27" spans="1:10" ht="21.95" customHeight="1" x14ac:dyDescent="0.2">
      <c r="A27" s="23" t="s">
        <v>17</v>
      </c>
      <c r="B27" s="66" t="s">
        <v>35</v>
      </c>
      <c r="C27" s="91">
        <v>1240000</v>
      </c>
      <c r="D27" s="25">
        <v>1240000</v>
      </c>
      <c r="E27" s="181">
        <f t="shared" si="2"/>
        <v>0</v>
      </c>
      <c r="F27" s="96">
        <f t="shared" si="1"/>
        <v>100</v>
      </c>
      <c r="G27" s="26">
        <v>1240000</v>
      </c>
      <c r="I27" s="15"/>
      <c r="J27" s="97"/>
    </row>
    <row r="28" spans="1:10" ht="21.95" customHeight="1" x14ac:dyDescent="0.2">
      <c r="A28" s="8" t="s">
        <v>18</v>
      </c>
      <c r="B28" s="66" t="s">
        <v>36</v>
      </c>
      <c r="C28" s="91">
        <v>170000</v>
      </c>
      <c r="D28" s="25">
        <v>164238</v>
      </c>
      <c r="E28" s="181">
        <f t="shared" si="2"/>
        <v>0</v>
      </c>
      <c r="F28" s="96">
        <f t="shared" si="1"/>
        <v>100</v>
      </c>
      <c r="G28" s="26">
        <v>164238</v>
      </c>
      <c r="I28" s="15"/>
      <c r="J28" s="15"/>
    </row>
    <row r="29" spans="1:10" ht="21.95" customHeight="1" thickBot="1" x14ac:dyDescent="0.25">
      <c r="A29" s="9" t="s">
        <v>19</v>
      </c>
      <c r="B29" s="67" t="s">
        <v>68</v>
      </c>
      <c r="C29" s="151">
        <v>5000</v>
      </c>
      <c r="D29" s="182">
        <v>5000</v>
      </c>
      <c r="E29" s="181">
        <f t="shared" si="2"/>
        <v>0</v>
      </c>
      <c r="F29" s="71">
        <f t="shared" si="1"/>
        <v>100</v>
      </c>
      <c r="G29" s="27">
        <v>5000</v>
      </c>
    </row>
    <row r="30" spans="1:10" ht="21.95" customHeight="1" thickBot="1" x14ac:dyDescent="0.25">
      <c r="A30" s="378" t="s">
        <v>41</v>
      </c>
      <c r="B30" s="368"/>
      <c r="C30" s="167">
        <f>SUM(C21:C29)</f>
        <v>5068000</v>
      </c>
      <c r="D30" s="98">
        <f>SUM(D21:D29)</f>
        <v>4852465</v>
      </c>
      <c r="E30" s="186">
        <f>SUM(E21:E29)</f>
        <v>206101</v>
      </c>
      <c r="F30" s="94">
        <f t="shared" si="1"/>
        <v>104.24734645175184</v>
      </c>
      <c r="G30" s="95">
        <f>SUM(G21:G29)</f>
        <v>5058566</v>
      </c>
    </row>
    <row r="31" spans="1:10" ht="21.95" customHeight="1" thickBot="1" x14ac:dyDescent="0.25">
      <c r="A31" s="42" t="s">
        <v>131</v>
      </c>
      <c r="B31" s="65" t="s">
        <v>132</v>
      </c>
      <c r="C31" s="153">
        <v>0</v>
      </c>
      <c r="D31" s="102">
        <v>0</v>
      </c>
      <c r="E31" s="183">
        <f>SUM(G31-D31)</f>
        <v>2400</v>
      </c>
      <c r="F31" s="180">
        <v>0</v>
      </c>
      <c r="G31" s="154">
        <v>2400</v>
      </c>
    </row>
    <row r="32" spans="1:10" ht="21.95" customHeight="1" thickBot="1" x14ac:dyDescent="0.25">
      <c r="A32" s="378" t="s">
        <v>133</v>
      </c>
      <c r="B32" s="368"/>
      <c r="C32" s="172">
        <f>SUM(C31)</f>
        <v>0</v>
      </c>
      <c r="D32" s="98">
        <f>SUM(D31)</f>
        <v>0</v>
      </c>
      <c r="E32" s="186">
        <f>SUM(G32-D32)</f>
        <v>2400</v>
      </c>
      <c r="F32" s="94">
        <v>0</v>
      </c>
      <c r="G32" s="95">
        <f>SUM(G31)</f>
        <v>2400</v>
      </c>
    </row>
    <row r="33" spans="1:9" ht="21.95" customHeight="1" x14ac:dyDescent="0.2">
      <c r="A33" s="42" t="s">
        <v>114</v>
      </c>
      <c r="B33" s="66" t="s">
        <v>115</v>
      </c>
      <c r="C33" s="91">
        <v>0</v>
      </c>
      <c r="D33" s="25">
        <v>25354</v>
      </c>
      <c r="E33" s="181">
        <f>SUM(G33-D33)</f>
        <v>0</v>
      </c>
      <c r="F33" s="71">
        <f>SUM(G33/D33*100)</f>
        <v>100</v>
      </c>
      <c r="G33" s="26">
        <v>25354</v>
      </c>
    </row>
    <row r="34" spans="1:9" ht="21.95" customHeight="1" thickBot="1" x14ac:dyDescent="0.25">
      <c r="A34" s="196" t="s">
        <v>116</v>
      </c>
      <c r="B34" s="197" t="s">
        <v>117</v>
      </c>
      <c r="C34" s="161">
        <v>0</v>
      </c>
      <c r="D34" s="185">
        <v>6846</v>
      </c>
      <c r="E34" s="181">
        <f>SUM(G34-D34)</f>
        <v>0</v>
      </c>
      <c r="F34" s="71">
        <f>SUM(G34/D34*100)</f>
        <v>100</v>
      </c>
      <c r="G34" s="195">
        <v>6846</v>
      </c>
    </row>
    <row r="35" spans="1:9" ht="21.95" customHeight="1" thickBot="1" x14ac:dyDescent="0.25">
      <c r="A35" s="378" t="s">
        <v>118</v>
      </c>
      <c r="B35" s="368"/>
      <c r="C35" s="172">
        <f>SUM(C33:C34)</f>
        <v>0</v>
      </c>
      <c r="D35" s="198">
        <f>SUM(D33:D34)</f>
        <v>32200</v>
      </c>
      <c r="E35" s="186">
        <f>SUM(E33:E34)</f>
        <v>0</v>
      </c>
      <c r="F35" s="94">
        <f>SUM(G35/D35*100)</f>
        <v>100</v>
      </c>
      <c r="G35" s="95">
        <f>SUM(G33:G34)</f>
        <v>32200</v>
      </c>
    </row>
    <row r="36" spans="1:9" ht="21.95" customHeight="1" thickBot="1" x14ac:dyDescent="0.25">
      <c r="A36" s="371" t="s">
        <v>44</v>
      </c>
      <c r="B36" s="372"/>
      <c r="C36" s="189">
        <f t="shared" ref="C36" si="3">C18+C20+C30+C35+C32</f>
        <v>97969100</v>
      </c>
      <c r="D36" s="189">
        <f>D18+D20+D30+D35+D32</f>
        <v>98496528</v>
      </c>
      <c r="E36" s="189">
        <f>E18+E20+E30+E35+E32</f>
        <v>208501</v>
      </c>
      <c r="F36" s="74">
        <f>G36/D36*100</f>
        <v>100.21168360371038</v>
      </c>
      <c r="G36" s="43">
        <f>G18+G20+G30+G35+G32</f>
        <v>98705029</v>
      </c>
      <c r="I36" s="17"/>
    </row>
    <row r="37" spans="1:9" ht="21.95" customHeight="1" thickBot="1" x14ac:dyDescent="0.25">
      <c r="A37" s="375" t="s">
        <v>130</v>
      </c>
      <c r="B37" s="376"/>
      <c r="C37" s="376"/>
      <c r="D37" s="376"/>
      <c r="E37" s="376"/>
      <c r="F37" s="376"/>
      <c r="G37" s="377"/>
      <c r="I37" s="17"/>
    </row>
    <row r="38" spans="1:9" ht="21.95" customHeight="1" x14ac:dyDescent="0.2">
      <c r="A38" s="381" t="s">
        <v>0</v>
      </c>
      <c r="B38" s="382" t="s">
        <v>43</v>
      </c>
      <c r="C38" s="266"/>
      <c r="D38" s="380">
        <v>2022</v>
      </c>
      <c r="E38" s="354"/>
      <c r="F38" s="355"/>
      <c r="G38" s="150">
        <v>2022</v>
      </c>
      <c r="I38" s="17"/>
    </row>
    <row r="39" spans="1:9" ht="21.95" customHeight="1" thickBot="1" x14ac:dyDescent="0.25">
      <c r="A39" s="370"/>
      <c r="B39" s="383"/>
      <c r="C39" s="130" t="s">
        <v>66</v>
      </c>
      <c r="D39" s="130" t="s">
        <v>109</v>
      </c>
      <c r="E39" s="192" t="s">
        <v>105</v>
      </c>
      <c r="F39" s="130" t="s">
        <v>65</v>
      </c>
      <c r="G39" s="35" t="s">
        <v>110</v>
      </c>
      <c r="I39" s="17"/>
    </row>
    <row r="40" spans="1:9" ht="21.95" customHeight="1" x14ac:dyDescent="0.2">
      <c r="A40" s="42" t="s">
        <v>9</v>
      </c>
      <c r="B40" s="65" t="s">
        <v>28</v>
      </c>
      <c r="C40" s="158">
        <v>0</v>
      </c>
      <c r="D40" s="29">
        <v>0</v>
      </c>
      <c r="E40" s="184">
        <f t="shared" ref="E40:E41" si="4">G40-D40</f>
        <v>1232060</v>
      </c>
      <c r="F40" s="71">
        <v>0</v>
      </c>
      <c r="G40" s="28">
        <v>1232060</v>
      </c>
      <c r="I40" s="17"/>
    </row>
    <row r="41" spans="1:9" ht="21.95" customHeight="1" thickBot="1" x14ac:dyDescent="0.25">
      <c r="A41" s="42" t="s">
        <v>10</v>
      </c>
      <c r="B41" s="65" t="s">
        <v>29</v>
      </c>
      <c r="C41" s="158">
        <v>0</v>
      </c>
      <c r="D41" s="29">
        <v>2479228</v>
      </c>
      <c r="E41" s="184">
        <f t="shared" si="4"/>
        <v>-1232060</v>
      </c>
      <c r="F41" s="71">
        <f t="shared" ref="F41:F48" si="5">SUM(G41/D41*100)</f>
        <v>50.30469162174677</v>
      </c>
      <c r="G41" s="28">
        <v>1247168</v>
      </c>
      <c r="I41" s="17"/>
    </row>
    <row r="42" spans="1:9" ht="21.95" customHeight="1" thickBot="1" x14ac:dyDescent="0.25">
      <c r="A42" s="367" t="s">
        <v>39</v>
      </c>
      <c r="B42" s="379"/>
      <c r="C42" s="157">
        <v>0</v>
      </c>
      <c r="D42" s="98">
        <f>SUM(D41:D41)</f>
        <v>2479228</v>
      </c>
      <c r="E42" s="186">
        <f>SUM(E40:E41)</f>
        <v>0</v>
      </c>
      <c r="F42" s="94">
        <f t="shared" si="5"/>
        <v>100</v>
      </c>
      <c r="G42" s="95">
        <f>SUM(G40:G41)</f>
        <v>2479228</v>
      </c>
      <c r="I42" s="17"/>
    </row>
    <row r="43" spans="1:9" ht="21.95" customHeight="1" thickBot="1" x14ac:dyDescent="0.25">
      <c r="A43" s="101" t="s">
        <v>90</v>
      </c>
      <c r="B43" s="160" t="s">
        <v>30</v>
      </c>
      <c r="C43" s="156">
        <v>0</v>
      </c>
      <c r="D43" s="179">
        <v>322300</v>
      </c>
      <c r="E43" s="187">
        <f>G43-D43</f>
        <v>0</v>
      </c>
      <c r="F43" s="103">
        <f t="shared" si="5"/>
        <v>100</v>
      </c>
      <c r="G43" s="100">
        <v>322300</v>
      </c>
      <c r="I43" s="17"/>
    </row>
    <row r="44" spans="1:9" ht="21.95" customHeight="1" thickBot="1" x14ac:dyDescent="0.25">
      <c r="A44" s="367" t="s">
        <v>40</v>
      </c>
      <c r="B44" s="368"/>
      <c r="C44" s="157">
        <v>0</v>
      </c>
      <c r="D44" s="98">
        <f>SUM(D43:D43)</f>
        <v>322300</v>
      </c>
      <c r="E44" s="186">
        <f>SUM(E43)</f>
        <v>0</v>
      </c>
      <c r="F44" s="94">
        <f t="shared" si="5"/>
        <v>100</v>
      </c>
      <c r="G44" s="95">
        <f>SUM(G43:G43)</f>
        <v>322300</v>
      </c>
      <c r="I44" s="17"/>
    </row>
    <row r="45" spans="1:9" ht="21.95" customHeight="1" x14ac:dyDescent="0.2">
      <c r="A45" s="42" t="s">
        <v>13</v>
      </c>
      <c r="B45" s="65" t="s">
        <v>32</v>
      </c>
      <c r="C45" s="158">
        <v>0</v>
      </c>
      <c r="D45" s="29">
        <v>146000</v>
      </c>
      <c r="E45" s="184">
        <f>G45-D45</f>
        <v>0</v>
      </c>
      <c r="F45" s="71">
        <f t="shared" si="5"/>
        <v>100</v>
      </c>
      <c r="G45" s="28">
        <v>146000</v>
      </c>
      <c r="I45" s="17"/>
    </row>
    <row r="46" spans="1:9" ht="21.95" customHeight="1" thickBot="1" x14ac:dyDescent="0.25">
      <c r="A46" s="44" t="s">
        <v>18</v>
      </c>
      <c r="B46" s="67" t="s">
        <v>36</v>
      </c>
      <c r="C46" s="155">
        <v>0</v>
      </c>
      <c r="D46" s="190">
        <v>54000</v>
      </c>
      <c r="E46" s="184">
        <f t="shared" ref="E46" si="6">G46-D46</f>
        <v>0</v>
      </c>
      <c r="F46" s="96">
        <f t="shared" si="5"/>
        <v>100</v>
      </c>
      <c r="G46" s="27">
        <v>54000</v>
      </c>
      <c r="I46" s="17"/>
    </row>
    <row r="47" spans="1:9" ht="21.95" customHeight="1" thickBot="1" x14ac:dyDescent="0.25">
      <c r="A47" s="367" t="s">
        <v>41</v>
      </c>
      <c r="B47" s="368"/>
      <c r="C47" s="152">
        <v>0</v>
      </c>
      <c r="D47" s="98">
        <f>SUM(D45:D46)</f>
        <v>200000</v>
      </c>
      <c r="E47" s="188">
        <f>E45+E46</f>
        <v>0</v>
      </c>
      <c r="F47" s="94">
        <f t="shared" si="5"/>
        <v>100</v>
      </c>
      <c r="G47" s="95">
        <f>SUM(G45:G46)</f>
        <v>200000</v>
      </c>
      <c r="I47" s="17"/>
    </row>
    <row r="48" spans="1:9" ht="21.95" customHeight="1" thickBot="1" x14ac:dyDescent="0.25">
      <c r="A48" s="371" t="s">
        <v>44</v>
      </c>
      <c r="B48" s="372"/>
      <c r="C48" s="159">
        <v>0</v>
      </c>
      <c r="D48" s="191">
        <f>D42+D44+D47</f>
        <v>3001528</v>
      </c>
      <c r="E48" s="189">
        <f>E42+E44+E47</f>
        <v>0</v>
      </c>
      <c r="F48" s="72">
        <f t="shared" si="5"/>
        <v>100</v>
      </c>
      <c r="G48" s="43">
        <f>G42+G44+G47</f>
        <v>3001528</v>
      </c>
      <c r="I48" s="17"/>
    </row>
    <row r="49" spans="1:8" ht="26.25" customHeight="1" thickBot="1" x14ac:dyDescent="0.25">
      <c r="A49" s="375" t="s">
        <v>87</v>
      </c>
      <c r="B49" s="376"/>
      <c r="C49" s="376"/>
      <c r="D49" s="376"/>
      <c r="E49" s="376"/>
      <c r="F49" s="376"/>
      <c r="G49" s="377"/>
      <c r="H49" s="16"/>
    </row>
    <row r="50" spans="1:8" ht="18.75" customHeight="1" x14ac:dyDescent="0.2">
      <c r="A50" s="373" t="s">
        <v>0</v>
      </c>
      <c r="B50" s="373" t="s">
        <v>43</v>
      </c>
      <c r="C50" s="266"/>
      <c r="D50" s="380">
        <v>2022</v>
      </c>
      <c r="E50" s="354"/>
      <c r="F50" s="355"/>
      <c r="G50" s="150">
        <v>2022</v>
      </c>
    </row>
    <row r="51" spans="1:8" ht="19.5" customHeight="1" thickBot="1" x14ac:dyDescent="0.25">
      <c r="A51" s="374"/>
      <c r="B51" s="374"/>
      <c r="C51" s="130" t="s">
        <v>66</v>
      </c>
      <c r="D51" s="130" t="s">
        <v>109</v>
      </c>
      <c r="E51" s="192" t="s">
        <v>105</v>
      </c>
      <c r="F51" s="130" t="s">
        <v>65</v>
      </c>
      <c r="G51" s="35" t="s">
        <v>110</v>
      </c>
    </row>
    <row r="52" spans="1:8" ht="21.95" customHeight="1" x14ac:dyDescent="0.2">
      <c r="A52" s="42" t="s">
        <v>9</v>
      </c>
      <c r="B52" s="65" t="s">
        <v>28</v>
      </c>
      <c r="C52" s="158">
        <v>0</v>
      </c>
      <c r="D52" s="29">
        <v>781665</v>
      </c>
      <c r="E52" s="184">
        <f>G52-D52</f>
        <v>0</v>
      </c>
      <c r="F52" s="71"/>
      <c r="G52" s="28">
        <v>781665</v>
      </c>
    </row>
    <row r="53" spans="1:8" ht="21.95" customHeight="1" x14ac:dyDescent="0.2">
      <c r="A53" s="68" t="s">
        <v>10</v>
      </c>
      <c r="B53" s="66" t="s">
        <v>29</v>
      </c>
      <c r="C53" s="158">
        <v>0</v>
      </c>
      <c r="D53" s="25">
        <v>80568</v>
      </c>
      <c r="E53" s="184">
        <f t="shared" ref="E53:E54" si="7">G53-D53</f>
        <v>0</v>
      </c>
      <c r="F53" s="71"/>
      <c r="G53" s="26">
        <v>80568</v>
      </c>
    </row>
    <row r="54" spans="1:8" ht="21.95" customHeight="1" thickBot="1" x14ac:dyDescent="0.25">
      <c r="A54" s="44" t="s">
        <v>88</v>
      </c>
      <c r="B54" s="67" t="s">
        <v>89</v>
      </c>
      <c r="C54" s="161">
        <v>0</v>
      </c>
      <c r="D54" s="190">
        <v>625686</v>
      </c>
      <c r="E54" s="184">
        <f t="shared" si="7"/>
        <v>0</v>
      </c>
      <c r="F54" s="71"/>
      <c r="G54" s="27">
        <v>625686</v>
      </c>
    </row>
    <row r="55" spans="1:8" ht="21.95" customHeight="1" thickBot="1" x14ac:dyDescent="0.25">
      <c r="A55" s="367" t="s">
        <v>39</v>
      </c>
      <c r="B55" s="379"/>
      <c r="C55" s="157">
        <v>0</v>
      </c>
      <c r="D55" s="98">
        <f>SUM(D52:D54)</f>
        <v>1487919</v>
      </c>
      <c r="E55" s="186">
        <f>E52+E53+E54</f>
        <v>0</v>
      </c>
      <c r="F55" s="94"/>
      <c r="G55" s="95">
        <f>SUM(G52:G54)</f>
        <v>1487919</v>
      </c>
    </row>
    <row r="56" spans="1:8" ht="21.95" customHeight="1" thickBot="1" x14ac:dyDescent="0.25">
      <c r="A56" s="101" t="s">
        <v>90</v>
      </c>
      <c r="B56" s="160" t="s">
        <v>30</v>
      </c>
      <c r="C56" s="156">
        <v>0</v>
      </c>
      <c r="D56" s="179">
        <v>204019</v>
      </c>
      <c r="E56" s="187">
        <f>G56-D56</f>
        <v>0</v>
      </c>
      <c r="F56" s="103"/>
      <c r="G56" s="100">
        <v>204019</v>
      </c>
    </row>
    <row r="57" spans="1:8" ht="21.95" customHeight="1" thickBot="1" x14ac:dyDescent="0.25">
      <c r="A57" s="367" t="s">
        <v>40</v>
      </c>
      <c r="B57" s="368"/>
      <c r="C57" s="157">
        <v>0</v>
      </c>
      <c r="D57" s="98">
        <f>SUM(D56:D56)</f>
        <v>204019</v>
      </c>
      <c r="E57" s="186">
        <f>SUM(E56)</f>
        <v>0</v>
      </c>
      <c r="F57" s="94"/>
      <c r="G57" s="95">
        <f>SUM(G56:G56)</f>
        <v>204019</v>
      </c>
    </row>
    <row r="58" spans="1:8" ht="21.95" customHeight="1" x14ac:dyDescent="0.2">
      <c r="A58" s="42" t="s">
        <v>13</v>
      </c>
      <c r="B58" s="65" t="s">
        <v>32</v>
      </c>
      <c r="C58" s="158">
        <v>0</v>
      </c>
      <c r="D58" s="29">
        <v>148340</v>
      </c>
      <c r="E58" s="184">
        <f>G58-D58</f>
        <v>0</v>
      </c>
      <c r="F58" s="71"/>
      <c r="G58" s="28">
        <v>148340</v>
      </c>
    </row>
    <row r="59" spans="1:8" ht="21.95" customHeight="1" x14ac:dyDescent="0.2">
      <c r="A59" s="44" t="s">
        <v>17</v>
      </c>
      <c r="B59" s="67" t="s">
        <v>35</v>
      </c>
      <c r="C59" s="155">
        <v>0</v>
      </c>
      <c r="D59" s="190">
        <v>7748</v>
      </c>
      <c r="E59" s="181">
        <f t="shared" ref="E59:E61" si="8">G59-D59</f>
        <v>0</v>
      </c>
      <c r="F59" s="96"/>
      <c r="G59" s="27">
        <v>7748</v>
      </c>
    </row>
    <row r="60" spans="1:8" ht="21.95" customHeight="1" x14ac:dyDescent="0.2">
      <c r="A60" s="68" t="s">
        <v>18</v>
      </c>
      <c r="B60" s="147" t="s">
        <v>36</v>
      </c>
      <c r="C60" s="271">
        <v>0</v>
      </c>
      <c r="D60" s="25">
        <v>59366</v>
      </c>
      <c r="E60" s="184">
        <f t="shared" si="8"/>
        <v>0</v>
      </c>
      <c r="F60" s="71"/>
      <c r="G60" s="26">
        <v>59366</v>
      </c>
    </row>
    <row r="61" spans="1:8" ht="21.95" customHeight="1" thickBot="1" x14ac:dyDescent="0.25">
      <c r="A61" s="168" t="s">
        <v>19</v>
      </c>
      <c r="B61" s="267" t="s">
        <v>37</v>
      </c>
      <c r="C61" s="268">
        <v>0</v>
      </c>
      <c r="D61" s="194">
        <v>133629</v>
      </c>
      <c r="E61" s="269">
        <f t="shared" si="8"/>
        <v>0</v>
      </c>
      <c r="F61" s="93"/>
      <c r="G61" s="270">
        <v>133629</v>
      </c>
    </row>
    <row r="62" spans="1:8" ht="21.95" customHeight="1" thickBot="1" x14ac:dyDescent="0.25">
      <c r="A62" s="367" t="s">
        <v>41</v>
      </c>
      <c r="B62" s="368"/>
      <c r="C62" s="152">
        <v>0</v>
      </c>
      <c r="D62" s="98">
        <f>SUM(D58:D61)</f>
        <v>349083</v>
      </c>
      <c r="E62" s="188">
        <f>SUM(E58:E61)</f>
        <v>0</v>
      </c>
      <c r="F62" s="94"/>
      <c r="G62" s="95">
        <f>SUM(G58:G61)</f>
        <v>349083</v>
      </c>
    </row>
    <row r="63" spans="1:8" ht="21.95" customHeight="1" thickBot="1" x14ac:dyDescent="0.25">
      <c r="A63" s="371" t="s">
        <v>44</v>
      </c>
      <c r="B63" s="372"/>
      <c r="C63" s="159">
        <v>0</v>
      </c>
      <c r="D63" s="191">
        <f>D55+D57+D62</f>
        <v>2041021</v>
      </c>
      <c r="E63" s="189">
        <f>SUM(E55+E57+E62)</f>
        <v>0</v>
      </c>
      <c r="F63" s="72"/>
      <c r="G63" s="43">
        <f>G55+G57+G62</f>
        <v>2041021</v>
      </c>
      <c r="H63" s="13"/>
    </row>
    <row r="64" spans="1:8" ht="21.95" customHeight="1" thickBot="1" x14ac:dyDescent="0.25">
      <c r="A64" s="38"/>
      <c r="D64" s="162"/>
      <c r="E64" s="39"/>
      <c r="F64" s="39"/>
      <c r="G64" s="40"/>
    </row>
    <row r="65" spans="1:7" ht="21.95" customHeight="1" thickBot="1" x14ac:dyDescent="0.25">
      <c r="A65" s="36" t="s">
        <v>56</v>
      </c>
      <c r="B65" s="37"/>
      <c r="C65" s="163">
        <f>C36+C48+C63</f>
        <v>97969100</v>
      </c>
      <c r="D65" s="163">
        <f>D36+D48+D63</f>
        <v>103539077</v>
      </c>
      <c r="E65" s="163">
        <f>E36+E48+E63</f>
        <v>208501</v>
      </c>
      <c r="F65" s="73">
        <f>G65/D65*100</f>
        <v>100.20137421159356</v>
      </c>
      <c r="G65" s="64">
        <f>G36+G63+G48</f>
        <v>103747578</v>
      </c>
    </row>
  </sheetData>
  <autoFilter ref="A1:A65" xr:uid="{00000000-0009-0000-0000-000003000000}"/>
  <mergeCells count="30">
    <mergeCell ref="A47:B47"/>
    <mergeCell ref="A48:B48"/>
    <mergeCell ref="A32:B32"/>
    <mergeCell ref="A37:G37"/>
    <mergeCell ref="A38:A39"/>
    <mergeCell ref="B38:B39"/>
    <mergeCell ref="D38:F38"/>
    <mergeCell ref="A42:B42"/>
    <mergeCell ref="A57:B57"/>
    <mergeCell ref="A62:B62"/>
    <mergeCell ref="A7:A8"/>
    <mergeCell ref="A63:B63"/>
    <mergeCell ref="A36:B36"/>
    <mergeCell ref="A50:A51"/>
    <mergeCell ref="B50:B51"/>
    <mergeCell ref="A49:G49"/>
    <mergeCell ref="A18:B18"/>
    <mergeCell ref="A20:B20"/>
    <mergeCell ref="A30:B30"/>
    <mergeCell ref="A55:B55"/>
    <mergeCell ref="D50:F50"/>
    <mergeCell ref="D7:F7"/>
    <mergeCell ref="A35:B35"/>
    <mergeCell ref="A44:B44"/>
    <mergeCell ref="E1:G1"/>
    <mergeCell ref="A2:G2"/>
    <mergeCell ref="A3:G3"/>
    <mergeCell ref="A5:G5"/>
    <mergeCell ref="B7:B8"/>
    <mergeCell ref="A6:G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Hivatal&amp;RII/3.a) számú melléklet</oddHeader>
    <oddFooter>&amp;C&amp;P/&amp;N&amp;R2020.08.hó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Mérleg(Hivatal 2022)</vt:lpstr>
      <vt:lpstr>Bevételek(Hivatal 2022)</vt:lpstr>
      <vt:lpstr>Kiadások(Hivatal 2022)</vt:lpstr>
      <vt:lpstr>Kiadások COFOG szerint</vt:lpstr>
      <vt:lpstr>'Bevételek(Hivatal 2022)'!Nyomtatási_terület</vt:lpstr>
      <vt:lpstr>'Kiadások COFOG szerint'!Nyomtatási_terület</vt:lpstr>
      <vt:lpstr>'Kiadások(Hivatal 2022)'!Nyomtatási_terület</vt:lpstr>
      <vt:lpstr>'Mérleg(Hivatal 2022)'!Nyomtatási_terület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2020-10-20T10:07:26Z</cp:lastPrinted>
  <dcterms:created xsi:type="dcterms:W3CDTF">2016-01-02T07:48:50Z</dcterms:created>
  <dcterms:modified xsi:type="dcterms:W3CDTF">2023-05-10T08:04:56Z</dcterms:modified>
</cp:coreProperties>
</file>