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01.31\"/>
    </mc:Choice>
  </mc:AlternateContent>
  <xr:revisionPtr revIDLastSave="0" documentId="13_ncr:1_{5D608477-5E7C-43D1-B4D4-1DEA8CB0CF6F}" xr6:coauthVersionLast="47" xr6:coauthVersionMax="47" xr10:uidLastSave="{00000000-0000-0000-0000-000000000000}"/>
  <workbookProtection workbookAlgorithmName="SHA-512" workbookHashValue="QCKe87eXEC9t2y8XKhjEG+7HOzlmIQAkE6wtWxIAjtCdluVhXrSR7Kd5WYhXIQeo01WqrkpX9hRZ5QuVXxZ+Gg==" workbookSaltValue="S9w2OtREn8b+u6a2xTnO0Q==" workbookSpinCount="100000" lockStructure="1"/>
  <bookViews>
    <workbookView xWindow="-120" yWindow="-120" windowWidth="29040" windowHeight="15840" xr2:uid="{00000000-000D-0000-FFFF-FFFF00000000}"/>
  </bookViews>
  <sheets>
    <sheet name="Mérleg(Műv.Ház 2023.)" sheetId="4" r:id="rId1"/>
    <sheet name="Bevételek(Műv.Ház 2023)" sheetId="7" r:id="rId2"/>
    <sheet name="Bevételek COFOG" sheetId="2" state="hidden" r:id="rId3"/>
    <sheet name="Kiadások(Műv.Ház 2023)" sheetId="3" r:id="rId4"/>
    <sheet name="Kiadások COFOG szerint" sheetId="5" state="hidden" r:id="rId5"/>
    <sheet name="Részletes cofogos" sheetId="8" state="hidden" r:id="rId6"/>
  </sheets>
  <definedNames>
    <definedName name="_xlnm._FilterDatabase" localSheetId="4" hidden="1">'Kiadások COFOG szerint'!$A$1:$A$60</definedName>
    <definedName name="_xlnm.Print_Area" localSheetId="2">'Bevételek COFOG'!$A$1:$F$24</definedName>
    <definedName name="_xlnm.Print_Area" localSheetId="1">'Bevételek(Műv.Ház 2023)'!$A$1:$F$18</definedName>
    <definedName name="_xlnm.Print_Area" localSheetId="4">'Kiadások COFOG szerint'!$A$1:$F$60</definedName>
    <definedName name="_xlnm.Print_Area" localSheetId="3">'Kiadások(Műv.Ház 2023)'!$A$1:$F$44</definedName>
    <definedName name="_xlnm.Print_Area" localSheetId="0">'Mérleg(Műv.Ház 2023.)'!$A$1:$L$28</definedName>
  </definedNames>
  <calcPr calcId="181029"/>
</workbook>
</file>

<file path=xl/calcChain.xml><?xml version="1.0" encoding="utf-8"?>
<calcChain xmlns="http://schemas.openxmlformats.org/spreadsheetml/2006/main">
  <c r="H43" i="8" l="1"/>
  <c r="D44" i="8" s="1"/>
  <c r="F16" i="3" l="1"/>
  <c r="D16" i="3" s="1"/>
  <c r="F9" i="3"/>
  <c r="D9" i="3" s="1"/>
  <c r="F57" i="5"/>
  <c r="F54" i="5"/>
  <c r="H71" i="8"/>
  <c r="H70" i="8"/>
  <c r="H59" i="8"/>
  <c r="H56" i="8"/>
  <c r="H55" i="8"/>
  <c r="H52" i="8"/>
  <c r="H53" i="8"/>
  <c r="H51" i="8"/>
  <c r="C39" i="5"/>
  <c r="F38" i="5"/>
  <c r="D38" i="5" s="1"/>
  <c r="D45" i="8"/>
  <c r="H35" i="8"/>
  <c r="F31" i="5"/>
  <c r="D31" i="5" s="1"/>
  <c r="J10" i="8" l="1"/>
  <c r="J9" i="8"/>
  <c r="I30" i="8" l="1"/>
  <c r="H78" i="8" l="1"/>
  <c r="K72" i="8"/>
  <c r="K71" i="8"/>
  <c r="H68" i="8"/>
  <c r="K68" i="8" s="1"/>
  <c r="K62" i="8"/>
  <c r="K63" i="8"/>
  <c r="K61" i="8"/>
  <c r="H58" i="8"/>
  <c r="K57" i="8"/>
  <c r="K56" i="8"/>
  <c r="K55" i="8"/>
  <c r="H47" i="8"/>
  <c r="K53" i="8"/>
  <c r="K52" i="8"/>
  <c r="K51" i="8"/>
  <c r="K59" i="8"/>
  <c r="K49" i="8"/>
  <c r="K48" i="8"/>
  <c r="F13" i="8"/>
  <c r="F14" i="8"/>
  <c r="K70" i="8" l="1"/>
  <c r="H64" i="8"/>
  <c r="K64" i="8" s="1"/>
  <c r="H50" i="8"/>
  <c r="H54" i="8"/>
  <c r="K66" i="8"/>
  <c r="H23" i="8"/>
  <c r="K74" i="8" l="1"/>
  <c r="K8" i="8"/>
  <c r="F30" i="5" l="1"/>
  <c r="F32" i="5"/>
  <c r="F33" i="5"/>
  <c r="F37" i="5"/>
  <c r="D18" i="2"/>
  <c r="D17" i="2"/>
  <c r="E18" i="2"/>
  <c r="E17" i="2"/>
  <c r="E11" i="2"/>
  <c r="E12" i="2"/>
  <c r="E9" i="2"/>
  <c r="D11" i="2"/>
  <c r="D12" i="2"/>
  <c r="D9" i="2"/>
  <c r="D22" i="5"/>
  <c r="D23" i="5"/>
  <c r="D24" i="5"/>
  <c r="D21" i="5"/>
  <c r="D19" i="5"/>
  <c r="D10" i="5"/>
  <c r="C13" i="7" l="1"/>
  <c r="C13" i="4" s="1"/>
  <c r="C12" i="7"/>
  <c r="C12" i="4" s="1"/>
  <c r="C10" i="7"/>
  <c r="C15" i="4" s="1"/>
  <c r="C9" i="7"/>
  <c r="C11" i="4" s="1"/>
  <c r="C8" i="7"/>
  <c r="C19" i="2"/>
  <c r="C10" i="4" l="1"/>
  <c r="C11" i="7"/>
  <c r="C14" i="7" s="1"/>
  <c r="C14" i="4" l="1"/>
  <c r="C17" i="4" s="1"/>
  <c r="C13" i="2"/>
  <c r="C21" i="2" s="1"/>
  <c r="C31" i="3" l="1"/>
  <c r="C34" i="3"/>
  <c r="C33" i="3"/>
  <c r="C30" i="3"/>
  <c r="C29" i="3"/>
  <c r="C27" i="3"/>
  <c r="C28" i="3"/>
  <c r="C26" i="3"/>
  <c r="C25" i="3"/>
  <c r="C24" i="3"/>
  <c r="C23" i="3"/>
  <c r="C22" i="3"/>
  <c r="C21" i="3"/>
  <c r="C19" i="3"/>
  <c r="C18" i="3"/>
  <c r="C15" i="3"/>
  <c r="C14" i="3"/>
  <c r="C13" i="3"/>
  <c r="C12" i="3"/>
  <c r="C11" i="3"/>
  <c r="C10" i="3"/>
  <c r="C8" i="3"/>
  <c r="C12" i="5"/>
  <c r="C42" i="5"/>
  <c r="C20" i="5"/>
  <c r="C26" i="5" s="1"/>
  <c r="C57" i="5"/>
  <c r="F56" i="5"/>
  <c r="F55" i="5"/>
  <c r="F49" i="5"/>
  <c r="C54" i="5"/>
  <c r="F53" i="5"/>
  <c r="E53" i="5" s="1"/>
  <c r="F50" i="5"/>
  <c r="F51" i="5"/>
  <c r="D51" i="5" s="1"/>
  <c r="F48" i="5"/>
  <c r="F46" i="5"/>
  <c r="F43" i="5"/>
  <c r="D33" i="5"/>
  <c r="D36" i="5"/>
  <c r="F41" i="5"/>
  <c r="D41" i="5" s="1"/>
  <c r="F40" i="5"/>
  <c r="D32" i="5"/>
  <c r="C25" i="5"/>
  <c r="H81" i="8"/>
  <c r="H60" i="8"/>
  <c r="D48" i="5" l="1"/>
  <c r="E48" i="5"/>
  <c r="D56" i="5"/>
  <c r="D37" i="5"/>
  <c r="D40" i="5"/>
  <c r="D42" i="5" s="1"/>
  <c r="E40" i="5"/>
  <c r="D43" i="5"/>
  <c r="E43" i="5"/>
  <c r="D50" i="5"/>
  <c r="E50" i="5"/>
  <c r="D46" i="5"/>
  <c r="E46" i="5"/>
  <c r="D55" i="5"/>
  <c r="C17" i="3"/>
  <c r="I9" i="4" s="1"/>
  <c r="C58" i="5"/>
  <c r="C60" i="5" s="1"/>
  <c r="C20" i="3"/>
  <c r="I10" i="4" s="1"/>
  <c r="C32" i="3"/>
  <c r="I11" i="4" s="1"/>
  <c r="D53" i="5"/>
  <c r="F31" i="3"/>
  <c r="D31" i="3" s="1"/>
  <c r="C35" i="3"/>
  <c r="I16" i="4" s="1"/>
  <c r="F35" i="5"/>
  <c r="F39" i="5" s="1"/>
  <c r="F44" i="5"/>
  <c r="F47" i="5"/>
  <c r="F27" i="3"/>
  <c r="D27" i="3" s="1"/>
  <c r="D49" i="5"/>
  <c r="F34" i="5" l="1"/>
  <c r="D34" i="5" s="1"/>
  <c r="D35" i="5"/>
  <c r="E35" i="5"/>
  <c r="D47" i="5"/>
  <c r="E47" i="5"/>
  <c r="D44" i="5"/>
  <c r="E44" i="5"/>
  <c r="I14" i="4"/>
  <c r="I17" i="4" s="1"/>
  <c r="C36" i="3"/>
  <c r="F25" i="3"/>
  <c r="D25" i="3" s="1"/>
  <c r="H76" i="8"/>
  <c r="F45" i="5"/>
  <c r="H19" i="8"/>
  <c r="F16" i="5" s="1"/>
  <c r="H12" i="8"/>
  <c r="E34" i="5" l="1"/>
  <c r="F52" i="5"/>
  <c r="F11" i="5"/>
  <c r="D11" i="5" s="1"/>
  <c r="D30" i="5"/>
  <c r="D39" i="5" s="1"/>
  <c r="E30" i="5"/>
  <c r="D45" i="5"/>
  <c r="E45" i="5"/>
  <c r="D16" i="5"/>
  <c r="E16" i="5"/>
  <c r="E25" i="3"/>
  <c r="H8" i="8"/>
  <c r="F9" i="5" s="1"/>
  <c r="H46" i="8"/>
  <c r="H21" i="8"/>
  <c r="E39" i="5"/>
  <c r="H82" i="8" l="1"/>
  <c r="D52" i="5"/>
  <c r="E52" i="5"/>
  <c r="D54" i="5"/>
  <c r="E54" i="5"/>
  <c r="H15" i="8"/>
  <c r="C16" i="7"/>
  <c r="F12" i="5" l="1"/>
  <c r="E12" i="5" s="1"/>
  <c r="D9" i="5"/>
  <c r="F19" i="2"/>
  <c r="E19" i="2" s="1"/>
  <c r="F14" i="3" l="1"/>
  <c r="D14" i="3" s="1"/>
  <c r="C38" i="3" l="1"/>
  <c r="F13" i="7" l="1"/>
  <c r="F12" i="7"/>
  <c r="F12" i="4" s="1"/>
  <c r="F10" i="7"/>
  <c r="F9" i="7"/>
  <c r="F8" i="7"/>
  <c r="F30" i="3"/>
  <c r="D30" i="3" s="1"/>
  <c r="F26" i="3"/>
  <c r="D26" i="3" s="1"/>
  <c r="F22" i="3"/>
  <c r="D22" i="3" s="1"/>
  <c r="F21" i="3"/>
  <c r="D21" i="3" s="1"/>
  <c r="F34" i="3"/>
  <c r="F33" i="3"/>
  <c r="F29" i="3"/>
  <c r="D29" i="3" s="1"/>
  <c r="F28" i="3"/>
  <c r="D28" i="3" s="1"/>
  <c r="F24" i="3"/>
  <c r="D24" i="3" s="1"/>
  <c r="F23" i="3"/>
  <c r="D23" i="3" s="1"/>
  <c r="F19" i="3"/>
  <c r="D19" i="3" s="1"/>
  <c r="F15" i="3"/>
  <c r="F13" i="3"/>
  <c r="F12" i="3"/>
  <c r="F11" i="3"/>
  <c r="D11" i="3" s="1"/>
  <c r="F10" i="3"/>
  <c r="F8" i="3"/>
  <c r="F17" i="3" s="1"/>
  <c r="F10" i="2"/>
  <c r="F11" i="7" l="1"/>
  <c r="D11" i="7" s="1"/>
  <c r="E10" i="2"/>
  <c r="D10" i="2"/>
  <c r="D12" i="3"/>
  <c r="E12" i="3"/>
  <c r="D8" i="3"/>
  <c r="D17" i="3" s="1"/>
  <c r="E8" i="3"/>
  <c r="D13" i="3"/>
  <c r="E13" i="3"/>
  <c r="D33" i="3"/>
  <c r="D34" i="3"/>
  <c r="D15" i="3"/>
  <c r="E15" i="3"/>
  <c r="F11" i="4"/>
  <c r="E11" i="4" s="1"/>
  <c r="D9" i="7"/>
  <c r="E9" i="7"/>
  <c r="E12" i="7"/>
  <c r="D12" i="7"/>
  <c r="F15" i="4"/>
  <c r="E15" i="4" s="1"/>
  <c r="E10" i="7"/>
  <c r="D10" i="7"/>
  <c r="E11" i="7"/>
  <c r="E8" i="7"/>
  <c r="D8" i="7"/>
  <c r="D13" i="7"/>
  <c r="E13" i="7"/>
  <c r="F10" i="4"/>
  <c r="E10" i="4" s="1"/>
  <c r="E12" i="4"/>
  <c r="F13" i="4"/>
  <c r="E13" i="4" s="1"/>
  <c r="F32" i="3"/>
  <c r="D10" i="3"/>
  <c r="E30" i="3"/>
  <c r="D57" i="5"/>
  <c r="E23" i="3"/>
  <c r="E22" i="3"/>
  <c r="E24" i="3"/>
  <c r="E26" i="3"/>
  <c r="E28" i="3"/>
  <c r="E21" i="3"/>
  <c r="L16" i="4"/>
  <c r="F35" i="3"/>
  <c r="F25" i="5"/>
  <c r="F14" i="7" l="1"/>
  <c r="E14" i="7" s="1"/>
  <c r="E17" i="3"/>
  <c r="D35" i="3"/>
  <c r="J16" i="4" s="1"/>
  <c r="L11" i="4"/>
  <c r="K11" i="4" s="1"/>
  <c r="E32" i="3"/>
  <c r="F14" i="4"/>
  <c r="D32" i="3"/>
  <c r="J11" i="4" s="1"/>
  <c r="D25" i="5"/>
  <c r="F42" i="5"/>
  <c r="F58" i="5" s="1"/>
  <c r="D58" i="5"/>
  <c r="F13" i="2"/>
  <c r="D10" i="4"/>
  <c r="E58" i="5" l="1"/>
  <c r="E42" i="5"/>
  <c r="F21" i="2"/>
  <c r="E21" i="2" s="1"/>
  <c r="E13" i="2"/>
  <c r="F17" i="4"/>
  <c r="E17" i="4" s="1"/>
  <c r="E14" i="4"/>
  <c r="D19" i="2"/>
  <c r="D11" i="4"/>
  <c r="D13" i="2"/>
  <c r="D21" i="2" l="1"/>
  <c r="D15" i="4"/>
  <c r="E16" i="7"/>
  <c r="F16" i="7"/>
  <c r="F17" i="5"/>
  <c r="E17" i="5" s="1"/>
  <c r="L9" i="4" l="1"/>
  <c r="K9" i="4" s="1"/>
  <c r="D12" i="5" l="1"/>
  <c r="D12" i="4"/>
  <c r="D13" i="4" l="1"/>
  <c r="D14" i="4" s="1"/>
  <c r="D17" i="4" s="1"/>
  <c r="D14" i="7"/>
  <c r="J9" i="4" l="1"/>
  <c r="D17" i="5" l="1"/>
  <c r="D16" i="7" l="1"/>
  <c r="F18" i="5" l="1"/>
  <c r="F20" i="5" s="1"/>
  <c r="H24" i="8"/>
  <c r="H84" i="8" s="1"/>
  <c r="F26" i="5" l="1"/>
  <c r="F18" i="3"/>
  <c r="D18" i="5"/>
  <c r="D20" i="5" s="1"/>
  <c r="D26" i="5" s="1"/>
  <c r="D60" i="5" s="1"/>
  <c r="F20" i="3" l="1"/>
  <c r="F36" i="3" s="1"/>
  <c r="D18" i="3"/>
  <c r="D20" i="3" s="1"/>
  <c r="E18" i="3"/>
  <c r="E26" i="5"/>
  <c r="F60" i="5"/>
  <c r="F62" i="5" l="1"/>
  <c r="F24" i="2"/>
  <c r="E60" i="5"/>
  <c r="E20" i="3"/>
  <c r="L10" i="4"/>
  <c r="J10" i="4"/>
  <c r="J14" i="4" s="1"/>
  <c r="J17" i="4" s="1"/>
  <c r="D36" i="3"/>
  <c r="D38" i="3" s="1"/>
  <c r="F38" i="3" l="1"/>
  <c r="E36" i="3"/>
  <c r="E38" i="3" s="1"/>
  <c r="L14" i="4"/>
  <c r="K10" i="4"/>
  <c r="L17" i="4" l="1"/>
  <c r="K17" i="4" s="1"/>
  <c r="K14" i="4"/>
</calcChain>
</file>

<file path=xl/sharedStrings.xml><?xml version="1.0" encoding="utf-8"?>
<sst xmlns="http://schemas.openxmlformats.org/spreadsheetml/2006/main" count="385" uniqueCount="164">
  <si>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</si>
  <si>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</si>
  <si>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</si>
  <si>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</si>
  <si>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</si>
  <si>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</si>
  <si>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</si>
  <si>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</si>
  <si>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</si>
  <si>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</si>
  <si>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</si>
  <si>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</si>
  <si>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</si>
  <si>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</si>
  <si>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</si>
  <si>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</si>
  <si>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</si>
  <si>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</si>
  <si>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</si>
  <si>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</si>
  <si>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</si>
  <si>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</si>
  <si>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</si>
  <si>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</si>
  <si>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</si>
  <si>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</si>
  <si>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</si>
  <si>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</si>
  <si>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</si>
  <si>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</si>
  <si>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</si>
  <si>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</si>
  <si>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</si>
  <si>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</si>
  <si>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</si>
  <si>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</si>
  <si>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</si>
  <si>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</si>
  <si>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</si>
  <si>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</si>
  <si>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</si>
  <si>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</si>
  <si>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</si>
  <si>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</si>
  <si>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</si>
  <si>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</si>
  <si>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</si>
  <si>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</si>
  <si>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</si>
  <si>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</si>
  <si>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</si>
  <si>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</si>
  <si>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</si>
  <si>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</si>
  <si>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</si>
  <si>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</si>
  <si>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</si>
  <si>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</si>
  <si>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</si>
  <si>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</si>
  <si>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</si>
  <si>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</si>
  <si>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</si>
  <si>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</si>
  <si>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</si>
  <si>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</si>
  <si>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</si>
  <si>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</si>
  <si>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</si>
  <si>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</si>
  <si>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</si>
  <si>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</si>
  <si>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05231</t>
  </si>
  <si>
    <t>05237</t>
  </si>
  <si>
    <t>Munkáltatót terhelő személyi jövedelemadó kiadásai</t>
  </si>
  <si>
    <t>053221</t>
  </si>
  <si>
    <t>09161</t>
  </si>
  <si>
    <t xml:space="preserve">Egyéb működési c. tám. </t>
  </si>
  <si>
    <t>Tárgyévi működési bevételek</t>
  </si>
  <si>
    <t>082042 - Könyvtári állomány gyarapítása, nyilvántartása</t>
  </si>
  <si>
    <t>082044 - Könyvtári szolgáltatások</t>
  </si>
  <si>
    <t>Könyvtáros megbízási díja</t>
  </si>
  <si>
    <t>053341</t>
  </si>
  <si>
    <t>Karbantartás, kisjavítási szolgáltatások</t>
  </si>
  <si>
    <t>053311</t>
  </si>
  <si>
    <t>Villamos energia</t>
  </si>
  <si>
    <t>Gázdíj</t>
  </si>
  <si>
    <t>0533121</t>
  </si>
  <si>
    <t>0533111</t>
  </si>
  <si>
    <t>0533131</t>
  </si>
  <si>
    <t>Víz-, és csatornadíj</t>
  </si>
  <si>
    <t>05641</t>
  </si>
  <si>
    <t>Egyéb tárgyi eszközök beszerzése</t>
  </si>
  <si>
    <t>05671</t>
  </si>
  <si>
    <t xml:space="preserve">Beruházási kiadások </t>
  </si>
  <si>
    <t>Beruházási célú, előzetesen felszámított általános forgalmi adó</t>
  </si>
  <si>
    <t>018030 - Támogatási célú finanszírozási műveletek</t>
  </si>
  <si>
    <t>082092 - Közművelődés - hagyományos közösségi kulturális értékek gondozása</t>
  </si>
  <si>
    <t>082092 - Közművelődés, hagyományos közösségi kulturális értékek gondozása</t>
  </si>
  <si>
    <t>Bevételek kormányati funkciók (COFOG) szerinti bontásban</t>
  </si>
  <si>
    <t>-ebből fenntartói támogatás (Piliscsév Község Önk.)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</si>
  <si>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</si>
  <si>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</si>
  <si>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</si>
  <si>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</si>
  <si>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</si>
  <si>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</si>
  <si>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</si>
  <si>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</si>
  <si>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</si>
  <si>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0511121</t>
  </si>
  <si>
    <t>Szociális támogatások</t>
  </si>
  <si>
    <t>051121</t>
  </si>
  <si>
    <t>Változás</t>
  </si>
  <si>
    <t>Ellenőrzés</t>
  </si>
  <si>
    <t>Ellenőrzés:</t>
  </si>
  <si>
    <t>Kálmánfi Béla Művelődési Ház és Könyvtár</t>
  </si>
  <si>
    <t>Szirénlib</t>
  </si>
  <si>
    <t>Normatíva 10%-a</t>
  </si>
  <si>
    <t>Bendur Irénke bére</t>
  </si>
  <si>
    <t>Csapucha Katalin</t>
  </si>
  <si>
    <t>Tóth Ferenc Zoltánné</t>
  </si>
  <si>
    <t>Betegszabadság</t>
  </si>
  <si>
    <t>tisztítószer</t>
  </si>
  <si>
    <t>egyéb üzemeltetési anyag</t>
  </si>
  <si>
    <t>Telefon</t>
  </si>
  <si>
    <t>Közüzemi díjak</t>
  </si>
  <si>
    <t>053361</t>
  </si>
  <si>
    <t>Szakmai tevékenységet segítő szolgáltatások teljesítése</t>
  </si>
  <si>
    <t>Szakmai tevékenységet segítő szolgáltatás</t>
  </si>
  <si>
    <t>Tulajdonosi bevétel</t>
  </si>
  <si>
    <t>Működési bevétel</t>
  </si>
  <si>
    <t>055</t>
  </si>
  <si>
    <t>Tartalékok</t>
  </si>
  <si>
    <t>Egyéb működési célú támogatások államháztartáson belülrre</t>
  </si>
  <si>
    <t>055061</t>
  </si>
  <si>
    <t>2022. évi eredeti EI</t>
  </si>
  <si>
    <t>Könyvtárellátó</t>
  </si>
  <si>
    <t>ludové noviny</t>
  </si>
  <si>
    <t>egyéb szakmai anyag</t>
  </si>
  <si>
    <t>irodaszer</t>
  </si>
  <si>
    <t>mobilnet</t>
  </si>
  <si>
    <t>internet</t>
  </si>
  <si>
    <t>egyéb</t>
  </si>
  <si>
    <t>tűzoltókészülék karb.</t>
  </si>
  <si>
    <t>AAM</t>
  </si>
  <si>
    <t>egyéb karbantartás</t>
  </si>
  <si>
    <t>bankköltség</t>
  </si>
  <si>
    <t>ÁHK</t>
  </si>
  <si>
    <t>hulladékszállítás</t>
  </si>
  <si>
    <t>rágcsálóírtás</t>
  </si>
  <si>
    <t>bankköltség 2 fő</t>
  </si>
  <si>
    <t>Önkéntes EP 2 fő részére, betegszabadság</t>
  </si>
  <si>
    <t>2023. évi eredeti költségvetési előirányzat</t>
  </si>
  <si>
    <t>2023.évi eredeti költségvetési előirányzat</t>
  </si>
  <si>
    <t>2023. évi eredeti EI</t>
  </si>
  <si>
    <t>EP</t>
  </si>
  <si>
    <t>0511031</t>
  </si>
  <si>
    <t>Céljuttatás</t>
  </si>
  <si>
    <t>megbízás Tóth Z-né</t>
  </si>
  <si>
    <t>megbízás CSK</t>
  </si>
  <si>
    <t>051231</t>
  </si>
  <si>
    <t>Egyéb külső személyi juttatások</t>
  </si>
  <si>
    <t>Egyéb külső személyi juttatás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</si>
</sst>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[$-1040E]#,##0\ &quot;Ft&quot;"/>
  </numFmts>
  <fonts count="28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  <font>
      <b/>
      <sz val="8"/>
      <color indexed="8"/>
      <name val="Verdana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0" fillId="0" borderId="0" quotePrefix="1" applyFont="0" applyFill="0" applyBorder="0" applyAlignment="0">
      <protection locked="0"/>
    </xf>
    <xf numFmtId="9" fontId="10" fillId="0" borderId="0" quotePrefix="1" applyFont="0" applyFill="0" applyBorder="0" applyAlignment="0">
      <protection locked="0"/>
    </xf>
  </cellStyleXfs>
  <cellXfs count="447">
    <xf numFmtId="0" fontId="0" fillId="0" borderId="0" xfId="0"/>
    <xf numFmtId="0" fontId="9" fillId="0" borderId="2" xfId="0" applyFont="1" applyBorder="1" applyAlignment="1" applyProtection="1">
      <alignment vertical="center" wrapText="1" readingOrder="1"/>
      <protection locked="0"/>
    </xf>
    <xf numFmtId="0" fontId="9" fillId="0" borderId="11" xfId="0" applyFont="1" applyBorder="1" applyAlignment="1" applyProtection="1">
      <alignment vertical="center" wrapText="1" readingOrder="1"/>
      <protection locked="0"/>
    </xf>
    <xf numFmtId="0" fontId="9" fillId="0" borderId="5" xfId="0" applyFont="1" applyBorder="1" applyAlignment="1" applyProtection="1">
      <alignment vertical="center" wrapText="1" readingOrder="1"/>
      <protection locked="0"/>
    </xf>
    <xf numFmtId="0" fontId="9" fillId="0" borderId="6" xfId="0" applyFont="1" applyBorder="1" applyAlignment="1" applyProtection="1">
      <alignment vertical="center" wrapText="1" readingOrder="1"/>
      <protection locked="0"/>
    </xf>
    <xf numFmtId="0" fontId="12" fillId="9" borderId="0" xfId="0" applyFont="1" applyFill="1"/>
    <xf numFmtId="0" fontId="2" fillId="0" borderId="0" xfId="0" applyFont="1"/>
    <xf numFmtId="0" fontId="9" fillId="0" borderId="3" xfId="0" applyFont="1" applyBorder="1" applyAlignment="1" applyProtection="1">
      <alignment vertical="center" wrapText="1" readingOrder="1"/>
      <protection locked="0"/>
    </xf>
    <xf numFmtId="0" fontId="9" fillId="0" borderId="4" xfId="0" applyFont="1" applyBorder="1" applyAlignment="1" applyProtection="1">
      <alignment vertical="center" wrapText="1" readingOrder="1"/>
      <protection locked="0"/>
    </xf>
    <xf numFmtId="0" fontId="13" fillId="0" borderId="0" xfId="0" applyFont="1" applyAlignment="1">
      <alignment horizontal="right"/>
    </xf>
    <xf numFmtId="3" fontId="9" fillId="0" borderId="2" xfId="0" applyNumberFormat="1" applyFont="1" applyBorder="1" applyAlignment="1" applyProtection="1">
      <alignment vertical="center" wrapText="1" readingOrder="1"/>
      <protection locked="0"/>
    </xf>
    <xf numFmtId="3" fontId="9" fillId="0" borderId="15" xfId="0" applyNumberFormat="1" applyFont="1" applyBorder="1" applyAlignment="1" applyProtection="1">
      <alignment vertical="center" wrapText="1" readingOrder="1"/>
      <protection locked="0"/>
    </xf>
    <xf numFmtId="3" fontId="9" fillId="0" borderId="20" xfId="0" applyNumberFormat="1" applyFont="1" applyBorder="1" applyAlignment="1" applyProtection="1">
      <alignment vertical="center" wrapText="1" readingOrder="1"/>
      <protection locked="0"/>
    </xf>
    <xf numFmtId="3" fontId="9" fillId="0" borderId="16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Alignment="1">
      <alignment horizontal="right" vertical="center" wrapText="1" shrinkToFit="1"/>
    </xf>
    <xf numFmtId="3" fontId="14" fillId="0" borderId="0" xfId="0" applyNumberFormat="1" applyFont="1"/>
    <xf numFmtId="0" fontId="8" fillId="14" borderId="15" xfId="0" applyFont="1" applyFill="1" applyBorder="1" applyAlignment="1" applyProtection="1">
      <alignment horizontal="center" vertical="center" wrapText="1" readingOrder="1"/>
      <protection locked="0"/>
    </xf>
    <xf numFmtId="0" fontId="8" fillId="14" borderId="19" xfId="0" applyFont="1" applyFill="1" applyBorder="1" applyAlignment="1" applyProtection="1">
      <alignment horizontal="center" vertical="center" wrapText="1" readingOrder="1"/>
      <protection locked="0"/>
    </xf>
    <xf numFmtId="0" fontId="3" fillId="14" borderId="26" xfId="0" applyFont="1" applyFill="1" applyBorder="1"/>
    <xf numFmtId="0" fontId="3" fillId="14" borderId="27" xfId="0" applyFont="1" applyFill="1" applyBorder="1"/>
    <xf numFmtId="3" fontId="3" fillId="14" borderId="25" xfId="0" applyNumberFormat="1" applyFont="1" applyFill="1" applyBorder="1"/>
    <xf numFmtId="0" fontId="0" fillId="0" borderId="32" xfId="0" applyBorder="1"/>
    <xf numFmtId="3" fontId="0" fillId="0" borderId="0" xfId="0" applyNumberFormat="1"/>
    <xf numFmtId="3" fontId="0" fillId="0" borderId="33" xfId="0" applyNumberFormat="1" applyBorder="1"/>
    <xf numFmtId="0" fontId="9" fillId="0" borderId="22" xfId="0" applyFont="1" applyBorder="1" applyAlignment="1" applyProtection="1">
      <alignment vertical="center" wrapText="1" readingOrder="1"/>
      <protection locked="0"/>
    </xf>
    <xf numFmtId="3" fontId="11" fillId="14" borderId="8" xfId="0" applyNumberFormat="1" applyFont="1" applyFill="1" applyBorder="1" applyAlignment="1" applyProtection="1">
      <alignment vertical="center" wrapText="1" readingOrder="1"/>
      <protection locked="0"/>
    </xf>
    <xf numFmtId="49" fontId="9" fillId="0" borderId="5" xfId="0" applyNumberFormat="1" applyFont="1" applyBorder="1" applyAlignment="1" applyProtection="1">
      <alignment vertical="center" wrapText="1" readingOrder="1"/>
      <protection locked="0"/>
    </xf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5" fillId="0" borderId="0" xfId="0" applyFont="1"/>
    <xf numFmtId="3" fontId="16" fillId="0" borderId="0" xfId="1" applyNumberFormat="1" applyFont="1" applyFill="1" applyBorder="1">
      <protection locked="0"/>
    </xf>
    <xf numFmtId="3" fontId="15" fillId="0" borderId="0" xfId="0" applyNumberFormat="1" applyFont="1"/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9" fillId="0" borderId="29" xfId="0" applyFont="1" applyBorder="1" applyAlignment="1" applyProtection="1">
      <alignment vertical="center" wrapText="1" readingOrder="1"/>
      <protection locked="0"/>
    </xf>
    <xf numFmtId="0" fontId="9" fillId="0" borderId="31" xfId="0" applyFont="1" applyBorder="1" applyAlignment="1" applyProtection="1">
      <alignment vertical="center" wrapText="1" readingOrder="1"/>
      <protection locked="0"/>
    </xf>
    <xf numFmtId="0" fontId="9" fillId="0" borderId="34" xfId="0" applyFont="1" applyBorder="1" applyAlignment="1" applyProtection="1">
      <alignment vertical="center" wrapText="1" readingOrder="1"/>
      <protection locked="0"/>
    </xf>
    <xf numFmtId="0" fontId="9" fillId="0" borderId="42" xfId="0" applyFont="1" applyBorder="1" applyAlignment="1" applyProtection="1">
      <alignment vertical="center" wrapText="1" readingOrder="1"/>
      <protection locked="0"/>
    </xf>
    <xf numFmtId="3" fontId="9" fillId="0" borderId="30" xfId="0" applyNumberFormat="1" applyFont="1" applyBorder="1" applyAlignment="1" applyProtection="1">
      <alignment vertical="center" wrapText="1" readingOrder="1"/>
      <protection locked="0"/>
    </xf>
    <xf numFmtId="49" fontId="9" fillId="0" borderId="11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8" fillId="14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11" fillId="14" borderId="8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23" xfId="0" applyNumberFormat="1" applyFont="1" applyBorder="1" applyAlignment="1" applyProtection="1">
      <alignment vertical="center" wrapText="1" readingOrder="1"/>
      <protection locked="0"/>
    </xf>
    <xf numFmtId="0" fontId="13" fillId="0" borderId="0" xfId="0" applyFont="1"/>
    <xf numFmtId="3" fontId="9" fillId="0" borderId="2" xfId="0" applyNumberFormat="1" applyFont="1" applyBorder="1" applyAlignment="1" applyProtection="1">
      <alignment horizontal="center" vertical="center" wrapText="1" readingOrder="1"/>
      <protection locked="0"/>
    </xf>
    <xf numFmtId="3" fontId="9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8" fillId="16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16" borderId="8" xfId="0" applyNumberFormat="1" applyFont="1" applyFill="1" applyBorder="1" applyAlignment="1" applyProtection="1">
      <alignment vertical="center" wrapText="1" readingOrder="1"/>
      <protection locked="0"/>
    </xf>
    <xf numFmtId="3" fontId="8" fillId="16" borderId="7" xfId="0" applyNumberFormat="1" applyFont="1" applyFill="1" applyBorder="1" applyAlignment="1" applyProtection="1">
      <alignment vertical="center" wrapText="1" readingOrder="1"/>
      <protection locked="0"/>
    </xf>
    <xf numFmtId="0" fontId="9" fillId="0" borderId="9" xfId="0" applyFont="1" applyBorder="1" applyAlignment="1" applyProtection="1">
      <alignment vertical="center" wrapText="1" readingOrder="1"/>
      <protection locked="0"/>
    </xf>
    <xf numFmtId="0" fontId="9" fillId="0" borderId="12" xfId="0" applyFont="1" applyBorder="1" applyAlignment="1" applyProtection="1">
      <alignment vertical="center" wrapText="1" readingOrder="1"/>
      <protection locked="0"/>
    </xf>
    <xf numFmtId="3" fontId="9" fillId="0" borderId="13" xfId="0" applyNumberFormat="1" applyFont="1" applyBorder="1" applyAlignment="1" applyProtection="1">
      <alignment vertical="center" wrapText="1" readingOrder="1"/>
      <protection locked="0"/>
    </xf>
    <xf numFmtId="49" fontId="9" fillId="0" borderId="9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8" fillId="16" borderId="38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50" xfId="0" applyNumberFormat="1" applyFont="1" applyFill="1" applyBorder="1" applyAlignment="1" applyProtection="1">
      <alignment vertical="center" wrapText="1" readingOrder="1"/>
      <protection locked="0"/>
    </xf>
    <xf numFmtId="0" fontId="17" fillId="0" borderId="0" xfId="0" applyFont="1" applyAlignment="1" applyProtection="1">
      <alignment horizontal="center" vertical="center" wrapText="1" readingOrder="1"/>
      <protection locked="0"/>
    </xf>
    <xf numFmtId="0" fontId="7" fillId="0" borderId="0" xfId="0" applyFont="1"/>
    <xf numFmtId="165" fontId="13" fillId="0" borderId="0" xfId="0" applyNumberFormat="1" applyFont="1"/>
    <xf numFmtId="0" fontId="13" fillId="9" borderId="0" xfId="0" applyFont="1" applyFill="1"/>
    <xf numFmtId="49" fontId="9" fillId="0" borderId="22" xfId="0" applyNumberFormat="1" applyFont="1" applyBorder="1" applyAlignment="1" applyProtection="1">
      <alignment vertical="center" wrapText="1" readingOrder="1"/>
      <protection locked="0"/>
    </xf>
    <xf numFmtId="3" fontId="9" fillId="0" borderId="6" xfId="0" applyNumberFormat="1" applyFont="1" applyBorder="1" applyAlignment="1" applyProtection="1">
      <alignment vertical="center" wrapText="1" readingOrder="1"/>
      <protection locked="0"/>
    </xf>
    <xf numFmtId="49" fontId="9" fillId="0" borderId="3" xfId="0" applyNumberFormat="1" applyFont="1" applyBorder="1" applyAlignment="1" applyProtection="1">
      <alignment vertical="center" wrapText="1" readingOrder="1"/>
      <protection locked="0"/>
    </xf>
    <xf numFmtId="3" fontId="11" fillId="14" borderId="50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0" xfId="0" applyFont="1" applyBorder="1" applyAlignment="1" applyProtection="1">
      <alignment vertical="center" wrapText="1" readingOrder="1"/>
      <protection locked="0"/>
    </xf>
    <xf numFmtId="3" fontId="3" fillId="14" borderId="25" xfId="0" applyNumberFormat="1" applyFont="1" applyFill="1" applyBorder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right"/>
    </xf>
    <xf numFmtId="0" fontId="19" fillId="6" borderId="15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 shrinkToFit="1"/>
    </xf>
    <xf numFmtId="0" fontId="19" fillId="2" borderId="19" xfId="0" applyFont="1" applyFill="1" applyBorder="1" applyAlignment="1">
      <alignment horizontal="center" vertical="center" wrapText="1" shrinkToFit="1"/>
    </xf>
    <xf numFmtId="49" fontId="20" fillId="3" borderId="3" xfId="0" applyNumberFormat="1" applyFont="1" applyFill="1" applyBorder="1" applyAlignment="1">
      <alignment horizontal="left" vertical="center" wrapText="1" shrinkToFit="1"/>
    </xf>
    <xf numFmtId="49" fontId="20" fillId="3" borderId="4" xfId="0" applyNumberFormat="1" applyFont="1" applyFill="1" applyBorder="1" applyAlignment="1">
      <alignment vertical="center" wrapText="1" shrinkToFit="1"/>
    </xf>
    <xf numFmtId="3" fontId="20" fillId="3" borderId="4" xfId="0" applyNumberFormat="1" applyFont="1" applyFill="1" applyBorder="1" applyAlignment="1">
      <alignment vertical="center" wrapText="1" shrinkToFit="1"/>
    </xf>
    <xf numFmtId="3" fontId="20" fillId="3" borderId="4" xfId="0" applyNumberFormat="1" applyFont="1" applyFill="1" applyBorder="1" applyAlignment="1">
      <alignment horizontal="center" vertical="center" wrapText="1" shrinkToFit="1"/>
    </xf>
    <xf numFmtId="3" fontId="20" fillId="3" borderId="16" xfId="0" applyNumberFormat="1" applyFont="1" applyFill="1" applyBorder="1" applyAlignment="1">
      <alignment vertical="center" wrapText="1" shrinkToFit="1"/>
    </xf>
    <xf numFmtId="49" fontId="20" fillId="3" borderId="6" xfId="0" applyNumberFormat="1" applyFont="1" applyFill="1" applyBorder="1" applyAlignment="1">
      <alignment vertical="center" wrapText="1" shrinkToFit="1"/>
    </xf>
    <xf numFmtId="3" fontId="20" fillId="3" borderId="24" xfId="0" applyNumberFormat="1" applyFont="1" applyFill="1" applyBorder="1" applyAlignment="1">
      <alignment vertical="center" wrapText="1" shrinkToFit="1"/>
    </xf>
    <xf numFmtId="49" fontId="21" fillId="3" borderId="2" xfId="0" applyNumberFormat="1" applyFont="1" applyFill="1" applyBorder="1" applyAlignment="1">
      <alignment vertical="center" wrapText="1" shrinkToFit="1"/>
    </xf>
    <xf numFmtId="3" fontId="21" fillId="3" borderId="15" xfId="0" applyNumberFormat="1" applyFont="1" applyFill="1" applyBorder="1" applyAlignment="1">
      <alignment vertical="center" wrapText="1" shrinkToFit="1"/>
    </xf>
    <xf numFmtId="3" fontId="21" fillId="3" borderId="20" xfId="0" applyNumberFormat="1" applyFont="1" applyFill="1" applyBorder="1" applyAlignment="1">
      <alignment vertical="center" wrapText="1" shrinkToFit="1"/>
    </xf>
    <xf numFmtId="49" fontId="21" fillId="3" borderId="6" xfId="0" applyNumberFormat="1" applyFont="1" applyFill="1" applyBorder="1" applyAlignment="1">
      <alignment vertical="center" wrapText="1" shrinkToFit="1"/>
    </xf>
    <xf numFmtId="3" fontId="19" fillId="4" borderId="8" xfId="0" applyNumberFormat="1" applyFont="1" applyFill="1" applyBorder="1"/>
    <xf numFmtId="3" fontId="19" fillId="4" borderId="7" xfId="0" applyNumberFormat="1" applyFont="1" applyFill="1" applyBorder="1" applyAlignment="1">
      <alignment horizontal="center"/>
    </xf>
    <xf numFmtId="3" fontId="20" fillId="3" borderId="4" xfId="0" applyNumberFormat="1" applyFont="1" applyFill="1" applyBorder="1" applyAlignment="1">
      <alignment horizontal="right" vertical="center" wrapText="1" shrinkToFit="1"/>
    </xf>
    <xf numFmtId="49" fontId="20" fillId="0" borderId="3" xfId="0" applyNumberFormat="1" applyFont="1" applyBorder="1" applyAlignment="1">
      <alignment horizontal="left" vertical="center" wrapText="1" shrinkToFit="1"/>
    </xf>
    <xf numFmtId="0" fontId="20" fillId="0" borderId="4" xfId="0" applyFont="1" applyBorder="1" applyAlignment="1">
      <alignment horizontal="left" vertical="center" wrapText="1" shrinkToFit="1"/>
    </xf>
    <xf numFmtId="3" fontId="20" fillId="0" borderId="4" xfId="0" applyNumberFormat="1" applyFont="1" applyBorder="1" applyAlignment="1">
      <alignment horizontal="right" vertical="center" wrapText="1" shrinkToFit="1"/>
    </xf>
    <xf numFmtId="3" fontId="20" fillId="0" borderId="16" xfId="0" applyNumberFormat="1" applyFont="1" applyBorder="1" applyAlignment="1">
      <alignment horizontal="right" vertical="center" wrapText="1" shrinkToFit="1"/>
    </xf>
    <xf numFmtId="3" fontId="20" fillId="3" borderId="16" xfId="0" applyNumberFormat="1" applyFont="1" applyFill="1" applyBorder="1" applyAlignment="1">
      <alignment horizontal="right" vertical="center" wrapText="1" shrinkToFit="1"/>
    </xf>
    <xf numFmtId="0" fontId="19" fillId="0" borderId="0" xfId="0" applyFont="1" applyAlignment="1">
      <alignment horizontal="center"/>
    </xf>
    <xf numFmtId="3" fontId="19" fillId="0" borderId="0" xfId="0" applyNumberFormat="1" applyFont="1"/>
    <xf numFmtId="3" fontId="19" fillId="0" borderId="0" xfId="0" applyNumberFormat="1" applyFont="1" applyAlignment="1">
      <alignment horizontal="center"/>
    </xf>
    <xf numFmtId="3" fontId="19" fillId="4" borderId="8" xfId="0" applyNumberFormat="1" applyFont="1" applyFill="1" applyBorder="1" applyAlignment="1">
      <alignment horizontal="center"/>
    </xf>
    <xf numFmtId="0" fontId="22" fillId="13" borderId="17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 shrinkToFit="1"/>
    </xf>
    <xf numFmtId="0" fontId="22" fillId="10" borderId="19" xfId="0" applyFont="1" applyFill="1" applyBorder="1" applyAlignment="1">
      <alignment horizontal="center" vertical="center" wrapText="1" shrinkToFit="1"/>
    </xf>
    <xf numFmtId="49" fontId="23" fillId="3" borderId="3" xfId="0" applyNumberFormat="1" applyFont="1" applyFill="1" applyBorder="1" applyAlignment="1">
      <alignment vertical="center" wrapText="1" shrinkToFit="1"/>
    </xf>
    <xf numFmtId="49" fontId="23" fillId="0" borderId="4" xfId="0" applyNumberFormat="1" applyFont="1" applyBorder="1" applyAlignment="1">
      <alignment horizontal="left" vertical="center" wrapText="1" shrinkToFit="1"/>
    </xf>
    <xf numFmtId="3" fontId="23" fillId="0" borderId="30" xfId="0" applyNumberFormat="1" applyFont="1" applyBorder="1" applyAlignment="1">
      <alignment horizontal="right" vertical="center" wrapText="1" shrinkToFit="1"/>
    </xf>
    <xf numFmtId="3" fontId="23" fillId="0" borderId="4" xfId="0" applyNumberFormat="1" applyFont="1" applyBorder="1" applyAlignment="1">
      <alignment horizontal="center" vertical="center" wrapText="1" shrinkToFit="1"/>
    </xf>
    <xf numFmtId="3" fontId="23" fillId="0" borderId="16" xfId="0" applyNumberFormat="1" applyFont="1" applyBorder="1" applyAlignment="1">
      <alignment horizontal="right" vertical="center" wrapText="1" shrinkToFit="1"/>
    </xf>
    <xf numFmtId="49" fontId="23" fillId="3" borderId="11" xfId="0" applyNumberFormat="1" applyFont="1" applyFill="1" applyBorder="1" applyAlignment="1">
      <alignment vertical="center" wrapText="1" shrinkToFit="1"/>
    </xf>
    <xf numFmtId="49" fontId="23" fillId="0" borderId="2" xfId="0" applyNumberFormat="1" applyFont="1" applyBorder="1" applyAlignment="1">
      <alignment horizontal="left" vertical="center" wrapText="1" shrinkToFit="1"/>
    </xf>
    <xf numFmtId="3" fontId="23" fillId="0" borderId="15" xfId="0" applyNumberFormat="1" applyFont="1" applyBorder="1" applyAlignment="1">
      <alignment horizontal="right" vertical="center" wrapText="1" shrinkToFit="1"/>
    </xf>
    <xf numFmtId="49" fontId="23" fillId="3" borderId="5" xfId="0" applyNumberFormat="1" applyFont="1" applyFill="1" applyBorder="1" applyAlignment="1">
      <alignment vertical="center" wrapText="1" shrinkToFit="1"/>
    </xf>
    <xf numFmtId="49" fontId="23" fillId="0" borderId="6" xfId="0" applyNumberFormat="1" applyFont="1" applyBorder="1" applyAlignment="1">
      <alignment horizontal="left" vertical="center" wrapText="1" shrinkToFit="1"/>
    </xf>
    <xf numFmtId="3" fontId="23" fillId="0" borderId="45" xfId="0" applyNumberFormat="1" applyFont="1" applyBorder="1" applyAlignment="1">
      <alignment horizontal="right" vertical="center" wrapText="1" shrinkToFit="1"/>
    </xf>
    <xf numFmtId="3" fontId="25" fillId="12" borderId="8" xfId="0" applyNumberFormat="1" applyFont="1" applyFill="1" applyBorder="1" applyAlignment="1">
      <alignment horizontal="right" vertical="center" wrapText="1" shrinkToFit="1"/>
    </xf>
    <xf numFmtId="3" fontId="25" fillId="12" borderId="7" xfId="0" applyNumberFormat="1" applyFont="1" applyFill="1" applyBorder="1" applyAlignment="1">
      <alignment horizontal="center" vertical="center" wrapText="1" shrinkToFit="1"/>
    </xf>
    <xf numFmtId="49" fontId="23" fillId="3" borderId="2" xfId="0" applyNumberFormat="1" applyFont="1" applyFill="1" applyBorder="1" applyAlignment="1">
      <alignment vertical="center" wrapText="1" shrinkToFit="1"/>
    </xf>
    <xf numFmtId="49" fontId="23" fillId="3" borderId="30" xfId="0" applyNumberFormat="1" applyFont="1" applyFill="1" applyBorder="1" applyAlignment="1">
      <alignment horizontal="left" vertical="center" wrapText="1" shrinkToFit="1"/>
    </xf>
    <xf numFmtId="3" fontId="23" fillId="3" borderId="30" xfId="0" applyNumberFormat="1" applyFont="1" applyFill="1" applyBorder="1" applyAlignment="1">
      <alignment horizontal="right" vertical="center" wrapText="1" shrinkToFit="1"/>
    </xf>
    <xf numFmtId="3" fontId="23" fillId="3" borderId="16" xfId="0" applyNumberFormat="1" applyFont="1" applyFill="1" applyBorder="1" applyAlignment="1">
      <alignment horizontal="right" vertical="center" wrapText="1" shrinkToFit="1"/>
    </xf>
    <xf numFmtId="49" fontId="23" fillId="3" borderId="29" xfId="0" applyNumberFormat="1" applyFont="1" applyFill="1" applyBorder="1" applyAlignment="1">
      <alignment horizontal="left" vertical="center" wrapText="1" shrinkToFit="1"/>
    </xf>
    <xf numFmtId="3" fontId="23" fillId="3" borderId="29" xfId="0" applyNumberFormat="1" applyFont="1" applyFill="1" applyBorder="1" applyAlignment="1">
      <alignment horizontal="right" vertical="center" wrapText="1" shrinkToFit="1"/>
    </xf>
    <xf numFmtId="3" fontId="23" fillId="3" borderId="15" xfId="0" applyNumberFormat="1" applyFont="1" applyFill="1" applyBorder="1" applyAlignment="1">
      <alignment horizontal="right" vertical="center" wrapText="1" shrinkToFit="1"/>
    </xf>
    <xf numFmtId="3" fontId="23" fillId="0" borderId="29" xfId="0" applyNumberFormat="1" applyFont="1" applyBorder="1" applyAlignment="1">
      <alignment horizontal="right" vertical="center" wrapText="1" shrinkToFit="1"/>
    </xf>
    <xf numFmtId="3" fontId="23" fillId="0" borderId="2" xfId="0" applyNumberFormat="1" applyFont="1" applyBorder="1" applyAlignment="1">
      <alignment horizontal="center" vertical="center" wrapText="1" shrinkToFit="1"/>
    </xf>
    <xf numFmtId="49" fontId="23" fillId="0" borderId="29" xfId="0" applyNumberFormat="1" applyFont="1" applyBorder="1" applyAlignment="1">
      <alignment horizontal="left" vertical="center" wrapText="1" shrinkToFit="1"/>
    </xf>
    <xf numFmtId="49" fontId="23" fillId="0" borderId="2" xfId="0" applyNumberFormat="1" applyFont="1" applyBorder="1" applyAlignment="1">
      <alignment vertical="center" wrapText="1" shrinkToFit="1"/>
    </xf>
    <xf numFmtId="49" fontId="23" fillId="0" borderId="11" xfId="0" applyNumberFormat="1" applyFont="1" applyBorder="1" applyAlignment="1">
      <alignment vertical="center" wrapText="1" shrinkToFit="1"/>
    </xf>
    <xf numFmtId="49" fontId="23" fillId="0" borderId="5" xfId="0" applyNumberFormat="1" applyFont="1" applyBorder="1" applyAlignment="1">
      <alignment vertical="center" wrapText="1" shrinkToFit="1"/>
    </xf>
    <xf numFmtId="3" fontId="23" fillId="0" borderId="44" xfId="0" applyNumberFormat="1" applyFont="1" applyBorder="1" applyAlignment="1">
      <alignment horizontal="right" vertical="center" wrapText="1" shrinkToFit="1"/>
    </xf>
    <xf numFmtId="3" fontId="23" fillId="0" borderId="20" xfId="0" applyNumberFormat="1" applyFont="1" applyBorder="1" applyAlignment="1">
      <alignment horizontal="right" vertical="center" wrapText="1" shrinkToFit="1"/>
    </xf>
    <xf numFmtId="3" fontId="25" fillId="12" borderId="8" xfId="0" applyNumberFormat="1" applyFont="1" applyFill="1" applyBorder="1" applyAlignment="1">
      <alignment horizontal="center" vertical="center" wrapText="1" shrinkToFit="1"/>
    </xf>
    <xf numFmtId="3" fontId="22" fillId="11" borderId="7" xfId="0" applyNumberFormat="1" applyFont="1" applyFill="1" applyBorder="1"/>
    <xf numFmtId="3" fontId="22" fillId="11" borderId="7" xfId="0" applyNumberFormat="1" applyFont="1" applyFill="1" applyBorder="1" applyAlignment="1">
      <alignment horizontal="center"/>
    </xf>
    <xf numFmtId="49" fontId="23" fillId="0" borderId="21" xfId="0" applyNumberFormat="1" applyFont="1" applyBorder="1" applyAlignment="1">
      <alignment horizontal="left" vertical="center" wrapText="1" shrinkToFit="1"/>
    </xf>
    <xf numFmtId="49" fontId="23" fillId="0" borderId="12" xfId="0" applyNumberFormat="1" applyFont="1" applyBorder="1" applyAlignment="1">
      <alignment horizontal="left" vertical="center" wrapText="1" shrinkToFit="1"/>
    </xf>
    <xf numFmtId="3" fontId="23" fillId="0" borderId="23" xfId="0" applyNumberFormat="1" applyFont="1" applyBorder="1" applyAlignment="1">
      <alignment horizontal="right" vertical="center" wrapText="1" shrinkToFit="1"/>
    </xf>
    <xf numFmtId="3" fontId="23" fillId="0" borderId="13" xfId="0" applyNumberFormat="1" applyFont="1" applyBorder="1" applyAlignment="1">
      <alignment horizontal="right" vertical="center" wrapText="1" shrinkToFit="1"/>
    </xf>
    <xf numFmtId="49" fontId="23" fillId="0" borderId="18" xfId="0" applyNumberFormat="1" applyFont="1" applyBorder="1" applyAlignment="1">
      <alignment horizontal="left" vertical="center" wrapText="1" shrinkToFit="1"/>
    </xf>
    <xf numFmtId="49" fontId="23" fillId="0" borderId="1" xfId="0" applyNumberFormat="1" applyFont="1" applyBorder="1" applyAlignment="1">
      <alignment horizontal="left" vertical="center" wrapText="1" shrinkToFit="1"/>
    </xf>
    <xf numFmtId="3" fontId="23" fillId="0" borderId="19" xfId="0" applyNumberFormat="1" applyFont="1" applyBorder="1" applyAlignment="1">
      <alignment horizontal="right" vertical="center" wrapText="1" shrinkToFit="1"/>
    </xf>
    <xf numFmtId="0" fontId="23" fillId="0" borderId="0" xfId="0" applyFont="1"/>
    <xf numFmtId="3" fontId="22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/>
    </xf>
    <xf numFmtId="0" fontId="23" fillId="0" borderId="10" xfId="0" applyFont="1" applyBorder="1" applyAlignment="1">
      <alignment horizontal="left"/>
    </xf>
    <xf numFmtId="3" fontId="23" fillId="0" borderId="4" xfId="1" applyNumberFormat="1" applyFont="1" applyBorder="1" applyAlignment="1">
      <alignment horizontal="right" vertical="center"/>
      <protection locked="0"/>
    </xf>
    <xf numFmtId="49" fontId="23" fillId="0" borderId="40" xfId="2" applyNumberFormat="1" applyFont="1" applyFill="1" applyBorder="1" applyAlignment="1">
      <alignment horizontal="right" vertical="center"/>
      <protection locked="0"/>
    </xf>
    <xf numFmtId="3" fontId="23" fillId="0" borderId="4" xfId="0" applyNumberFormat="1" applyFont="1" applyBorder="1"/>
    <xf numFmtId="0" fontId="23" fillId="0" borderId="4" xfId="0" applyFont="1" applyBorder="1"/>
    <xf numFmtId="3" fontId="23" fillId="0" borderId="31" xfId="2" applyNumberFormat="1" applyFont="1" applyBorder="1">
      <protection locked="0"/>
    </xf>
    <xf numFmtId="49" fontId="26" fillId="0" borderId="3" xfId="2" applyNumberFormat="1" applyFont="1" applyBorder="1" applyAlignment="1">
      <alignment horizontal="right"/>
      <protection locked="0"/>
    </xf>
    <xf numFmtId="0" fontId="23" fillId="0" borderId="2" xfId="0" applyFont="1" applyBorder="1"/>
    <xf numFmtId="3" fontId="23" fillId="0" borderId="34" xfId="1" applyNumberFormat="1" applyFont="1" applyBorder="1">
      <protection locked="0"/>
    </xf>
    <xf numFmtId="49" fontId="26" fillId="0" borderId="11" xfId="1" applyNumberFormat="1" applyFont="1" applyBorder="1" applyAlignment="1">
      <alignment horizontal="right"/>
      <protection locked="0"/>
    </xf>
    <xf numFmtId="3" fontId="23" fillId="0" borderId="2" xfId="0" applyNumberFormat="1" applyFont="1" applyBorder="1"/>
    <xf numFmtId="0" fontId="23" fillId="0" borderId="6" xfId="0" applyFont="1" applyBorder="1"/>
    <xf numFmtId="3" fontId="23" fillId="0" borderId="42" xfId="1" applyNumberFormat="1" applyFont="1" applyBorder="1">
      <protection locked="0"/>
    </xf>
    <xf numFmtId="3" fontId="22" fillId="0" borderId="8" xfId="1" applyNumberFormat="1" applyFont="1" applyBorder="1" applyAlignment="1">
      <alignment horizontal="right"/>
      <protection locked="0"/>
    </xf>
    <xf numFmtId="49" fontId="25" fillId="0" borderId="14" xfId="1" applyNumberFormat="1" applyFont="1" applyBorder="1" applyAlignment="1">
      <alignment horizontal="center"/>
      <protection locked="0"/>
    </xf>
    <xf numFmtId="3" fontId="22" fillId="0" borderId="7" xfId="0" applyNumberFormat="1" applyFont="1" applyBorder="1"/>
    <xf numFmtId="3" fontId="22" fillId="0" borderId="8" xfId="1" applyNumberFormat="1" applyFont="1" applyBorder="1" applyAlignment="1">
      <alignment horizontal="center"/>
      <protection locked="0"/>
    </xf>
    <xf numFmtId="3" fontId="22" fillId="14" borderId="8" xfId="1" applyNumberFormat="1" applyFont="1" applyFill="1" applyBorder="1" applyAlignment="1">
      <alignment horizontal="right"/>
      <protection locked="0"/>
    </xf>
    <xf numFmtId="3" fontId="22" fillId="14" borderId="8" xfId="1" applyNumberFormat="1" applyFont="1" applyFill="1" applyBorder="1" applyAlignment="1">
      <alignment horizontal="center"/>
      <protection locked="0"/>
    </xf>
    <xf numFmtId="49" fontId="23" fillId="0" borderId="29" xfId="0" applyNumberFormat="1" applyFont="1" applyBorder="1" applyAlignment="1">
      <alignment vertical="center" wrapText="1" shrinkToFit="1"/>
    </xf>
    <xf numFmtId="3" fontId="9" fillId="0" borderId="17" xfId="0" applyNumberFormat="1" applyFont="1" applyBorder="1" applyAlignment="1" applyProtection="1">
      <alignment vertical="center" wrapText="1" readingOrder="1"/>
      <protection locked="0"/>
    </xf>
    <xf numFmtId="3" fontId="23" fillId="0" borderId="47" xfId="0" applyNumberFormat="1" applyFont="1" applyBorder="1" applyAlignment="1">
      <alignment horizontal="center" vertical="center" wrapText="1" shrinkToFit="1"/>
    </xf>
    <xf numFmtId="3" fontId="23" fillId="0" borderId="10" xfId="0" applyNumberFormat="1" applyFont="1" applyBorder="1" applyAlignment="1">
      <alignment horizontal="center" vertical="center" wrapText="1" shrinkToFit="1"/>
    </xf>
    <xf numFmtId="0" fontId="19" fillId="6" borderId="17" xfId="0" applyFont="1" applyFill="1" applyBorder="1" applyAlignment="1">
      <alignment horizontal="center" vertical="center"/>
    </xf>
    <xf numFmtId="49" fontId="26" fillId="0" borderId="3" xfId="0" applyNumberFormat="1" applyFont="1" applyBorder="1" applyAlignment="1">
      <alignment horizontal="right"/>
    </xf>
    <xf numFmtId="49" fontId="26" fillId="0" borderId="11" xfId="0" applyNumberFormat="1" applyFont="1" applyBorder="1" applyAlignment="1">
      <alignment horizontal="right"/>
    </xf>
    <xf numFmtId="49" fontId="26" fillId="0" borderId="5" xfId="0" applyNumberFormat="1" applyFont="1" applyBorder="1" applyAlignment="1">
      <alignment horizontal="right"/>
    </xf>
    <xf numFmtId="3" fontId="23" fillId="0" borderId="31" xfId="0" applyNumberFormat="1" applyFont="1" applyBorder="1"/>
    <xf numFmtId="3" fontId="22" fillId="0" borderId="38" xfId="0" applyNumberFormat="1" applyFont="1" applyBorder="1"/>
    <xf numFmtId="3" fontId="23" fillId="0" borderId="46" xfId="0" applyNumberFormat="1" applyFont="1" applyBorder="1" applyAlignment="1">
      <alignment horizontal="right"/>
    </xf>
    <xf numFmtId="3" fontId="23" fillId="0" borderId="31" xfId="0" applyNumberFormat="1" applyFont="1" applyBorder="1" applyAlignment="1">
      <alignment horizontal="right"/>
    </xf>
    <xf numFmtId="3" fontId="23" fillId="0" borderId="2" xfId="0" applyNumberFormat="1" applyFont="1" applyBorder="1" applyAlignment="1">
      <alignment horizontal="right"/>
    </xf>
    <xf numFmtId="3" fontId="23" fillId="0" borderId="23" xfId="0" applyNumberFormat="1" applyFont="1" applyBorder="1" applyAlignment="1">
      <alignment horizontal="right"/>
    </xf>
    <xf numFmtId="3" fontId="20" fillId="3" borderId="23" xfId="0" applyNumberFormat="1" applyFont="1" applyFill="1" applyBorder="1" applyAlignment="1">
      <alignment horizontal="right" vertical="center" wrapText="1" shrinkToFit="1"/>
    </xf>
    <xf numFmtId="3" fontId="21" fillId="3" borderId="2" xfId="0" applyNumberFormat="1" applyFont="1" applyFill="1" applyBorder="1" applyAlignment="1">
      <alignment horizontal="right" vertical="center" wrapText="1" shrinkToFit="1"/>
    </xf>
    <xf numFmtId="3" fontId="21" fillId="3" borderId="6" xfId="0" applyNumberFormat="1" applyFont="1" applyFill="1" applyBorder="1" applyAlignment="1">
      <alignment horizontal="right" vertical="center" wrapText="1" shrinkToFit="1"/>
    </xf>
    <xf numFmtId="3" fontId="19" fillId="4" borderId="38" xfId="0" applyNumberFormat="1" applyFont="1" applyFill="1" applyBorder="1" applyAlignment="1">
      <alignment horizontal="right"/>
    </xf>
    <xf numFmtId="3" fontId="25" fillId="12" borderId="38" xfId="0" applyNumberFormat="1" applyFont="1" applyFill="1" applyBorder="1" applyAlignment="1">
      <alignment horizontal="right" vertical="center" wrapText="1" shrinkToFit="1"/>
    </xf>
    <xf numFmtId="3" fontId="22" fillId="11" borderId="7" xfId="0" applyNumberFormat="1" applyFont="1" applyFill="1" applyBorder="1" applyAlignment="1">
      <alignment horizontal="right" wrapText="1" shrinkToFit="1"/>
    </xf>
    <xf numFmtId="0" fontId="8" fillId="14" borderId="51" xfId="0" applyFont="1" applyFill="1" applyBorder="1" applyAlignment="1" applyProtection="1">
      <alignment horizontal="center" vertical="center" wrapText="1" readingOrder="1"/>
      <protection locked="0"/>
    </xf>
    <xf numFmtId="3" fontId="9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3" fontId="8" fillId="14" borderId="38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3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3" fontId="19" fillId="16" borderId="39" xfId="0" applyNumberFormat="1" applyFont="1" applyFill="1" applyBorder="1" applyAlignment="1">
      <alignment horizontal="right" vertical="center" wrapText="1" readingOrder="1"/>
    </xf>
    <xf numFmtId="3" fontId="19" fillId="16" borderId="27" xfId="0" applyNumberFormat="1" applyFont="1" applyFill="1" applyBorder="1" applyAlignment="1">
      <alignment horizontal="right" vertical="center" wrapText="1" readingOrder="1"/>
    </xf>
    <xf numFmtId="3" fontId="9" fillId="0" borderId="46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3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51" xfId="0" applyNumberFormat="1" applyFont="1" applyBorder="1" applyAlignment="1" applyProtection="1">
      <alignment horizontal="right" vertical="center" wrapText="1" readingOrder="1"/>
      <protection locked="0"/>
    </xf>
    <xf numFmtId="3" fontId="8" fillId="14" borderId="41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42" xfId="0" applyNumberFormat="1" applyFont="1" applyBorder="1" applyAlignment="1" applyProtection="1">
      <alignment horizontal="right" vertical="center" wrapText="1" readingOrder="1"/>
      <protection locked="0"/>
    </xf>
    <xf numFmtId="49" fontId="23" fillId="0" borderId="42" xfId="0" applyNumberFormat="1" applyFont="1" applyBorder="1" applyAlignment="1">
      <alignment horizontal="left" vertical="center" wrapText="1" shrinkToFit="1"/>
    </xf>
    <xf numFmtId="49" fontId="23" fillId="0" borderId="31" xfId="0" applyNumberFormat="1" applyFont="1" applyBorder="1" applyAlignment="1">
      <alignment horizontal="left" vertical="center" wrapText="1" shrinkToFit="1"/>
    </xf>
    <xf numFmtId="49" fontId="23" fillId="0" borderId="34" xfId="0" applyNumberFormat="1" applyFont="1" applyBorder="1" applyAlignment="1">
      <alignment horizontal="left" vertical="center" wrapText="1" shrinkToFit="1"/>
    </xf>
    <xf numFmtId="3" fontId="23" fillId="0" borderId="10" xfId="0" applyNumberFormat="1" applyFont="1" applyBorder="1" applyAlignment="1">
      <alignment horizontal="right" vertical="center" wrapText="1" shrinkToFit="1"/>
    </xf>
    <xf numFmtId="3" fontId="23" fillId="0" borderId="4" xfId="0" applyNumberFormat="1" applyFont="1" applyBorder="1" applyAlignment="1">
      <alignment horizontal="right" vertical="center" wrapText="1" shrinkToFit="1"/>
    </xf>
    <xf numFmtId="3" fontId="24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22" fillId="14" borderId="27" xfId="0" applyNumberFormat="1" applyFont="1" applyFill="1" applyBorder="1"/>
    <xf numFmtId="1" fontId="22" fillId="15" borderId="41" xfId="2" applyNumberFormat="1" applyFont="1" applyFill="1" applyBorder="1" applyAlignment="1">
      <alignment horizontal="center" vertical="center" wrapText="1"/>
      <protection locked="0"/>
    </xf>
    <xf numFmtId="1" fontId="22" fillId="14" borderId="19" xfId="2" applyNumberFormat="1" applyFont="1" applyFill="1" applyBorder="1" applyAlignment="1">
      <alignment horizontal="center" vertical="center" wrapText="1"/>
      <protection locked="0"/>
    </xf>
    <xf numFmtId="3" fontId="23" fillId="0" borderId="47" xfId="0" applyNumberFormat="1" applyFont="1" applyBorder="1" applyAlignment="1">
      <alignment horizontal="right" vertical="center" wrapText="1" shrinkToFit="1"/>
    </xf>
    <xf numFmtId="3" fontId="13" fillId="0" borderId="0" xfId="0" applyNumberFormat="1" applyFont="1"/>
    <xf numFmtId="3" fontId="9" fillId="0" borderId="47" xfId="0" applyNumberFormat="1" applyFont="1" applyBorder="1" applyAlignment="1" applyProtection="1">
      <alignment vertical="center" wrapText="1" readingOrder="1"/>
      <protection locked="0"/>
    </xf>
    <xf numFmtId="4" fontId="9" fillId="0" borderId="47" xfId="0" applyNumberFormat="1" applyFont="1" applyBorder="1" applyAlignment="1" applyProtection="1">
      <alignment horizontal="center" vertical="center" wrapText="1" readingOrder="1"/>
      <protection locked="0"/>
    </xf>
    <xf numFmtId="3" fontId="9" fillId="0" borderId="34" xfId="0" applyNumberFormat="1" applyFont="1" applyBorder="1" applyAlignment="1" applyProtection="1">
      <alignment vertical="center" wrapText="1" readingOrder="1"/>
      <protection locked="0"/>
    </xf>
    <xf numFmtId="4" fontId="9" fillId="0" borderId="34" xfId="0" applyNumberFormat="1" applyFont="1" applyBorder="1" applyAlignment="1" applyProtection="1">
      <alignment horizontal="center" vertical="center" wrapText="1" readingOrder="1"/>
      <protection locked="0"/>
    </xf>
    <xf numFmtId="3" fontId="9" fillId="0" borderId="24" xfId="0" applyNumberFormat="1" applyFont="1" applyBorder="1" applyAlignment="1" applyProtection="1">
      <alignment vertical="center" wrapText="1" readingOrder="1"/>
      <protection locked="0"/>
    </xf>
    <xf numFmtId="0" fontId="0" fillId="0" borderId="0" xfId="0" applyAlignment="1">
      <alignment horizontal="left"/>
    </xf>
    <xf numFmtId="3" fontId="9" fillId="0" borderId="31" xfId="0" applyNumberFormat="1" applyFont="1" applyBorder="1" applyAlignment="1" applyProtection="1">
      <alignment horizontal="right" vertical="center" wrapText="1" readingOrder="1"/>
      <protection locked="0"/>
    </xf>
    <xf numFmtId="0" fontId="9" fillId="18" borderId="3" xfId="0" applyFont="1" applyFill="1" applyBorder="1" applyAlignment="1" applyProtection="1">
      <alignment vertical="center" wrapText="1" readingOrder="1"/>
      <protection locked="0"/>
    </xf>
    <xf numFmtId="3" fontId="9" fillId="18" borderId="30" xfId="0" applyNumberFormat="1" applyFont="1" applyFill="1" applyBorder="1" applyAlignment="1" applyProtection="1">
      <alignment vertical="center" wrapText="1" readingOrder="1"/>
      <protection locked="0"/>
    </xf>
    <xf numFmtId="3" fontId="9" fillId="18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27" fillId="18" borderId="16" xfId="0" applyNumberFormat="1" applyFont="1" applyFill="1" applyBorder="1" applyAlignment="1" applyProtection="1">
      <alignment vertical="center" wrapText="1" readingOrder="1"/>
      <protection locked="0"/>
    </xf>
    <xf numFmtId="49" fontId="9" fillId="18" borderId="11" xfId="0" applyNumberFormat="1" applyFont="1" applyFill="1" applyBorder="1" applyAlignment="1" applyProtection="1">
      <alignment vertical="center" wrapText="1" readingOrder="1"/>
      <protection locked="0"/>
    </xf>
    <xf numFmtId="3" fontId="27" fillId="18" borderId="15" xfId="0" applyNumberFormat="1" applyFont="1" applyFill="1" applyBorder="1" applyAlignment="1" applyProtection="1">
      <alignment vertical="center" wrapText="1" readingOrder="1"/>
      <protection locked="0"/>
    </xf>
    <xf numFmtId="0" fontId="9" fillId="18" borderId="11" xfId="0" applyFont="1" applyFill="1" applyBorder="1" applyAlignment="1" applyProtection="1">
      <alignment vertical="center" wrapText="1" readingOrder="1"/>
      <protection locked="0"/>
    </xf>
    <xf numFmtId="49" fontId="9" fillId="18" borderId="5" xfId="0" applyNumberFormat="1" applyFont="1" applyFill="1" applyBorder="1" applyAlignment="1" applyProtection="1">
      <alignment vertical="center" wrapText="1" readingOrder="1"/>
      <protection locked="0"/>
    </xf>
    <xf numFmtId="3" fontId="9" fillId="18" borderId="2" xfId="0" applyNumberFormat="1" applyFont="1" applyFill="1" applyBorder="1" applyAlignment="1" applyProtection="1">
      <alignment vertical="center" wrapText="1" readingOrder="1"/>
      <protection locked="0"/>
    </xf>
    <xf numFmtId="3" fontId="27" fillId="18" borderId="20" xfId="0" applyNumberFormat="1" applyFont="1" applyFill="1" applyBorder="1" applyAlignment="1" applyProtection="1">
      <alignment vertical="center" wrapText="1" readingOrder="1"/>
      <protection locked="0"/>
    </xf>
    <xf numFmtId="3" fontId="9" fillId="18" borderId="45" xfId="0" applyNumberFormat="1" applyFont="1" applyFill="1" applyBorder="1" applyAlignment="1" applyProtection="1">
      <alignment vertical="center" wrapText="1" readingOrder="1"/>
      <protection locked="0"/>
    </xf>
    <xf numFmtId="3" fontId="9" fillId="18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18" borderId="9" xfId="0" applyFont="1" applyFill="1" applyBorder="1" applyAlignment="1" applyProtection="1">
      <alignment vertical="center" wrapText="1" readingOrder="1"/>
      <protection locked="0"/>
    </xf>
    <xf numFmtId="3" fontId="9" fillId="18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9" fillId="18" borderId="9" xfId="0" applyNumberFormat="1" applyFont="1" applyFill="1" applyBorder="1" applyAlignment="1" applyProtection="1">
      <alignment horizontal="left" vertical="center" wrapText="1" readingOrder="1"/>
      <protection locked="0"/>
    </xf>
    <xf numFmtId="0" fontId="9" fillId="18" borderId="12" xfId="0" applyFont="1" applyFill="1" applyBorder="1" applyAlignment="1" applyProtection="1">
      <alignment horizontal="left" vertical="center" wrapText="1" readingOrder="1"/>
      <protection locked="0"/>
    </xf>
    <xf numFmtId="3" fontId="9" fillId="18" borderId="10" xfId="0" applyNumberFormat="1" applyFont="1" applyFill="1" applyBorder="1" applyAlignment="1" applyProtection="1">
      <alignment horizontal="left" vertical="center" wrapText="1" readingOrder="1"/>
      <protection locked="0"/>
    </xf>
    <xf numFmtId="3" fontId="27" fillId="18" borderId="13" xfId="0" applyNumberFormat="1" applyFont="1" applyFill="1" applyBorder="1" applyAlignment="1" applyProtection="1">
      <alignment horizontal="right" vertical="center" wrapText="1" readingOrder="1"/>
      <protection locked="0"/>
    </xf>
    <xf numFmtId="0" fontId="9" fillId="18" borderId="31" xfId="0" applyFont="1" applyFill="1" applyBorder="1" applyAlignment="1" applyProtection="1">
      <alignment vertical="center" wrapText="1" readingOrder="1"/>
      <protection locked="0"/>
    </xf>
    <xf numFmtId="3" fontId="9" fillId="18" borderId="46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18" borderId="10" xfId="0" applyNumberFormat="1" applyFont="1" applyFill="1" applyBorder="1" applyAlignment="1" applyProtection="1">
      <alignment vertical="center" wrapText="1" readingOrder="1"/>
      <protection locked="0"/>
    </xf>
    <xf numFmtId="0" fontId="9" fillId="18" borderId="5" xfId="0" applyFont="1" applyFill="1" applyBorder="1" applyAlignment="1" applyProtection="1">
      <alignment vertical="center" wrapText="1" readingOrder="1"/>
      <protection locked="0"/>
    </xf>
    <xf numFmtId="0" fontId="9" fillId="18" borderId="42" xfId="0" applyFont="1" applyFill="1" applyBorder="1" applyAlignment="1" applyProtection="1">
      <alignment vertical="center" wrapText="1" readingOrder="1"/>
      <protection locked="0"/>
    </xf>
    <xf numFmtId="3" fontId="9" fillId="18" borderId="51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18" borderId="1" xfId="0" applyNumberFormat="1" applyFont="1" applyFill="1" applyBorder="1" applyAlignment="1" applyProtection="1">
      <alignment vertical="center" wrapText="1" readingOrder="1"/>
      <protection locked="0"/>
    </xf>
    <xf numFmtId="0" fontId="8" fillId="18" borderId="11" xfId="0" applyFont="1" applyFill="1" applyBorder="1" applyAlignment="1" applyProtection="1">
      <alignment vertical="center" wrapText="1" readingOrder="1"/>
      <protection locked="0"/>
    </xf>
    <xf numFmtId="49" fontId="8" fillId="18" borderId="11" xfId="0" applyNumberFormat="1" applyFont="1" applyFill="1" applyBorder="1" applyAlignment="1" applyProtection="1">
      <alignment vertical="center" wrapText="1" readingOrder="1"/>
      <protection locked="0"/>
    </xf>
    <xf numFmtId="3" fontId="8" fillId="18" borderId="2" xfId="0" applyNumberFormat="1" applyFont="1" applyFill="1" applyBorder="1" applyAlignment="1" applyProtection="1">
      <alignment vertical="center" wrapText="1" readingOrder="1"/>
      <protection locked="0"/>
    </xf>
    <xf numFmtId="3" fontId="8" fillId="18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18" borderId="4" xfId="0" applyFont="1" applyFill="1" applyBorder="1" applyAlignment="1" applyProtection="1">
      <alignment vertical="center" wrapText="1" readingOrder="1"/>
      <protection locked="0"/>
    </xf>
    <xf numFmtId="3" fontId="8" fillId="18" borderId="2" xfId="0" applyNumberFormat="1" applyFont="1" applyFill="1" applyBorder="1" applyAlignment="1" applyProtection="1">
      <alignment horizontal="right" vertical="center" wrapText="1" readingOrder="1"/>
      <protection locked="0"/>
    </xf>
    <xf numFmtId="3" fontId="19" fillId="16" borderId="14" xfId="0" applyNumberFormat="1" applyFont="1" applyFill="1" applyBorder="1" applyAlignment="1">
      <alignment horizontal="right" vertical="center" wrapText="1" readingOrder="1"/>
    </xf>
    <xf numFmtId="3" fontId="23" fillId="0" borderId="10" xfId="0" applyNumberFormat="1" applyFont="1" applyBorder="1"/>
    <xf numFmtId="9" fontId="0" fillId="0" borderId="0" xfId="0" applyNumberFormat="1"/>
    <xf numFmtId="3" fontId="3" fillId="0" borderId="0" xfId="0" applyNumberFormat="1" applyFont="1"/>
    <xf numFmtId="3" fontId="23" fillId="0" borderId="56" xfId="1" applyNumberFormat="1" applyFont="1" applyBorder="1" applyAlignment="1">
      <alignment horizontal="right"/>
      <protection locked="0"/>
    </xf>
    <xf numFmtId="3" fontId="23" fillId="0" borderId="57" xfId="1" applyNumberFormat="1" applyFont="1" applyBorder="1" applyAlignment="1">
      <alignment horizontal="right"/>
      <protection locked="0"/>
    </xf>
    <xf numFmtId="0" fontId="10" fillId="0" borderId="0" xfId="0" applyFont="1"/>
    <xf numFmtId="3" fontId="9" fillId="0" borderId="31" xfId="0" applyNumberFormat="1" applyFont="1" applyBorder="1" applyAlignment="1" applyProtection="1">
      <alignment vertical="center" wrapText="1" readingOrder="1"/>
      <protection locked="0"/>
    </xf>
    <xf numFmtId="9" fontId="9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53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9" xfId="0" applyNumberFormat="1" applyFont="1" applyBorder="1" applyAlignment="1" applyProtection="1">
      <alignment vertical="center" wrapText="1" readingOrder="1"/>
      <protection locked="0"/>
    </xf>
    <xf numFmtId="0" fontId="8" fillId="18" borderId="21" xfId="0" applyFont="1" applyFill="1" applyBorder="1" applyAlignment="1" applyProtection="1">
      <alignment vertical="center" wrapText="1" readingOrder="1"/>
      <protection locked="0"/>
    </xf>
    <xf numFmtId="3" fontId="9" fillId="18" borderId="6" xfId="0" applyNumberFormat="1" applyFont="1" applyFill="1" applyBorder="1" applyAlignment="1" applyProtection="1">
      <alignment vertical="center" wrapText="1" readingOrder="1"/>
      <protection locked="0"/>
    </xf>
    <xf numFmtId="3" fontId="9" fillId="18" borderId="6" xfId="0" applyNumberFormat="1" applyFont="1" applyFill="1" applyBorder="1" applyAlignment="1" applyProtection="1">
      <alignment horizontal="center" vertical="center" wrapText="1" readingOrder="1"/>
      <protection locked="0"/>
    </xf>
    <xf numFmtId="3" fontId="9" fillId="0" borderId="52" xfId="0" applyNumberFormat="1" applyFont="1" applyBorder="1" applyAlignment="1" applyProtection="1">
      <alignment horizontal="right" vertical="center" wrapText="1" readingOrder="1"/>
      <protection locked="0"/>
    </xf>
    <xf numFmtId="9" fontId="9" fillId="0" borderId="52" xfId="0" applyNumberFormat="1" applyFont="1" applyBorder="1" applyAlignment="1" applyProtection="1">
      <alignment horizontal="right" vertical="center" wrapText="1" readingOrder="1"/>
      <protection locked="0"/>
    </xf>
    <xf numFmtId="0" fontId="8" fillId="18" borderId="18" xfId="0" applyFont="1" applyFill="1" applyBorder="1" applyAlignment="1" applyProtection="1">
      <alignment vertical="center" wrapText="1" readingOrder="1"/>
      <protection locked="0"/>
    </xf>
    <xf numFmtId="3" fontId="8" fillId="18" borderId="1" xfId="0" applyNumberFormat="1" applyFont="1" applyFill="1" applyBorder="1" applyAlignment="1" applyProtection="1">
      <alignment vertical="center" wrapText="1" readingOrder="1"/>
      <protection locked="0"/>
    </xf>
    <xf numFmtId="3" fontId="8" fillId="18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27" fillId="18" borderId="19" xfId="0" applyNumberFormat="1" applyFont="1" applyFill="1" applyBorder="1" applyAlignment="1" applyProtection="1">
      <alignment vertical="center" wrapText="1" readingOrder="1"/>
      <protection locked="0"/>
    </xf>
    <xf numFmtId="9" fontId="9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9" fillId="0" borderId="53" xfId="0" applyFont="1" applyBorder="1" applyAlignment="1" applyProtection="1">
      <alignment vertical="center" wrapText="1" readingOrder="1"/>
      <protection locked="0"/>
    </xf>
    <xf numFmtId="3" fontId="19" fillId="16" borderId="8" xfId="0" applyNumberFormat="1" applyFont="1" applyFill="1" applyBorder="1" applyAlignment="1" applyProtection="1">
      <alignment vertical="center" wrapText="1" readingOrder="1"/>
      <protection locked="0"/>
    </xf>
    <xf numFmtId="3" fontId="22" fillId="18" borderId="15" xfId="0" applyNumberFormat="1" applyFont="1" applyFill="1" applyBorder="1" applyAlignment="1" applyProtection="1">
      <alignment vertical="center" wrapText="1" readingOrder="1"/>
      <protection locked="0"/>
    </xf>
    <xf numFmtId="3" fontId="23" fillId="0" borderId="49" xfId="1" applyNumberFormat="1" applyFont="1" applyBorder="1" applyAlignment="1">
      <alignment horizontal="right"/>
      <protection locked="0"/>
    </xf>
    <xf numFmtId="0" fontId="0" fillId="0" borderId="2" xfId="0" applyBorder="1"/>
    <xf numFmtId="3" fontId="23" fillId="0" borderId="46" xfId="2" applyNumberFormat="1" applyFont="1" applyFill="1" applyBorder="1" applyAlignment="1">
      <alignment horizontal="right" vertical="center"/>
      <protection locked="0"/>
    </xf>
    <xf numFmtId="3" fontId="23" fillId="0" borderId="46" xfId="0" applyNumberFormat="1" applyFont="1" applyBorder="1"/>
    <xf numFmtId="0" fontId="0" fillId="0" borderId="11" xfId="0" applyBorder="1"/>
    <xf numFmtId="0" fontId="0" fillId="0" borderId="15" xfId="0" applyBorder="1"/>
    <xf numFmtId="49" fontId="26" fillId="0" borderId="48" xfId="1" applyNumberFormat="1" applyFont="1" applyBorder="1" applyAlignment="1">
      <alignment horizontal="right"/>
      <protection locked="0"/>
    </xf>
    <xf numFmtId="3" fontId="23" fillId="0" borderId="49" xfId="0" applyNumberFormat="1" applyFont="1" applyBorder="1"/>
    <xf numFmtId="3" fontId="23" fillId="0" borderId="41" xfId="0" applyNumberFormat="1" applyFont="1" applyBorder="1"/>
    <xf numFmtId="3" fontId="23" fillId="0" borderId="62" xfId="1" applyNumberFormat="1" applyFont="1" applyBorder="1" applyAlignment="1">
      <alignment horizontal="right"/>
      <protection locked="0"/>
    </xf>
    <xf numFmtId="3" fontId="23" fillId="0" borderId="17" xfId="0" applyNumberFormat="1" applyFont="1" applyBorder="1"/>
    <xf numFmtId="49" fontId="26" fillId="0" borderId="63" xfId="1" applyNumberFormat="1" applyFont="1" applyBorder="1" applyAlignment="1">
      <alignment horizontal="right"/>
      <protection locked="0"/>
    </xf>
    <xf numFmtId="3" fontId="22" fillId="15" borderId="63" xfId="0" applyNumberFormat="1" applyFont="1" applyFill="1" applyBorder="1" applyAlignment="1">
      <alignment horizontal="right"/>
    </xf>
    <xf numFmtId="3" fontId="22" fillId="15" borderId="41" xfId="1" applyNumberFormat="1" applyFont="1" applyFill="1" applyBorder="1" applyAlignment="1">
      <alignment horizontal="center"/>
      <protection locked="0"/>
    </xf>
    <xf numFmtId="3" fontId="22" fillId="15" borderId="41" xfId="1" applyNumberFormat="1" applyFont="1" applyFill="1" applyBorder="1">
      <protection locked="0"/>
    </xf>
    <xf numFmtId="49" fontId="26" fillId="0" borderId="52" xfId="1" applyNumberFormat="1" applyFont="1" applyBorder="1" applyAlignment="1">
      <alignment horizontal="right"/>
      <protection locked="0"/>
    </xf>
    <xf numFmtId="49" fontId="25" fillId="0" borderId="21" xfId="0" applyNumberFormat="1" applyFont="1" applyBorder="1" applyAlignment="1">
      <alignment horizontal="right"/>
    </xf>
    <xf numFmtId="0" fontId="22" fillId="0" borderId="12" xfId="0" applyFont="1" applyBorder="1"/>
    <xf numFmtId="3" fontId="22" fillId="0" borderId="12" xfId="0" applyNumberFormat="1" applyFont="1" applyBorder="1" applyAlignment="1">
      <alignment horizontal="right"/>
    </xf>
    <xf numFmtId="3" fontId="22" fillId="0" borderId="13" xfId="1" applyNumberFormat="1" applyFont="1" applyBorder="1" applyAlignment="1">
      <alignment horizontal="right"/>
      <protection locked="0"/>
    </xf>
    <xf numFmtId="49" fontId="26" fillId="0" borderId="21" xfId="0" applyNumberFormat="1" applyFont="1" applyBorder="1" applyAlignment="1">
      <alignment horizontal="right"/>
    </xf>
    <xf numFmtId="0" fontId="23" fillId="0" borderId="12" xfId="0" applyFont="1" applyBorder="1"/>
    <xf numFmtId="3" fontId="23" fillId="0" borderId="12" xfId="0" applyNumberFormat="1" applyFont="1" applyBorder="1" applyAlignment="1">
      <alignment horizontal="right"/>
    </xf>
    <xf numFmtId="3" fontId="23" fillId="0" borderId="13" xfId="1" applyNumberFormat="1" applyFont="1" applyBorder="1">
      <protection locked="0"/>
    </xf>
    <xf numFmtId="0" fontId="0" fillId="0" borderId="18" xfId="0" applyBorder="1"/>
    <xf numFmtId="0" fontId="0" fillId="0" borderId="1" xfId="0" applyBorder="1"/>
    <xf numFmtId="0" fontId="0" fillId="0" borderId="19" xfId="0" applyBorder="1"/>
    <xf numFmtId="3" fontId="23" fillId="0" borderId="10" xfId="0" applyNumberFormat="1" applyFont="1" applyBorder="1" applyAlignment="1">
      <alignment horizontal="center"/>
    </xf>
    <xf numFmtId="3" fontId="23" fillId="0" borderId="1" xfId="1" applyNumberFormat="1" applyFont="1" applyBorder="1" applyAlignment="1">
      <alignment horizontal="center"/>
      <protection locked="0"/>
    </xf>
    <xf numFmtId="1" fontId="22" fillId="14" borderId="51" xfId="2" applyNumberFormat="1" applyFont="1" applyFill="1" applyBorder="1" applyAlignment="1">
      <alignment horizontal="center" vertical="center" wrapText="1"/>
      <protection locked="0"/>
    </xf>
    <xf numFmtId="1" fontId="22" fillId="14" borderId="1" xfId="2" applyNumberFormat="1" applyFont="1" applyFill="1" applyBorder="1" applyAlignment="1">
      <alignment horizontal="center" vertical="center" wrapText="1"/>
      <protection locked="0"/>
    </xf>
    <xf numFmtId="1" fontId="22" fillId="14" borderId="55" xfId="2" applyNumberFormat="1" applyFont="1" applyFill="1" applyBorder="1" applyAlignment="1">
      <alignment horizontal="center" vertical="center" wrapText="1"/>
      <protection locked="0"/>
    </xf>
    <xf numFmtId="3" fontId="23" fillId="0" borderId="17" xfId="2" applyNumberFormat="1" applyFont="1" applyFill="1" applyBorder="1" applyAlignment="1">
      <alignment horizontal="right"/>
      <protection locked="0"/>
    </xf>
    <xf numFmtId="3" fontId="23" fillId="0" borderId="58" xfId="2" applyNumberFormat="1" applyFont="1" applyFill="1" applyBorder="1" applyAlignment="1">
      <alignment horizontal="center"/>
      <protection locked="0"/>
    </xf>
    <xf numFmtId="3" fontId="23" fillId="0" borderId="2" xfId="2" applyNumberFormat="1" applyFont="1" applyFill="1" applyBorder="1" applyAlignment="1">
      <alignment horizontal="center"/>
      <protection locked="0"/>
    </xf>
    <xf numFmtId="3" fontId="23" fillId="0" borderId="49" xfId="2" applyNumberFormat="1" applyFont="1" applyFill="1" applyBorder="1" applyAlignment="1">
      <alignment horizontal="center"/>
      <protection locked="0"/>
    </xf>
    <xf numFmtId="3" fontId="23" fillId="0" borderId="10" xfId="2" applyNumberFormat="1" applyFont="1" applyFill="1" applyBorder="1" applyAlignment="1">
      <alignment horizontal="center"/>
      <protection locked="0"/>
    </xf>
    <xf numFmtId="3" fontId="23" fillId="0" borderId="59" xfId="2" applyNumberFormat="1" applyFont="1" applyFill="1" applyBorder="1" applyAlignment="1">
      <alignment horizontal="center"/>
      <protection locked="0"/>
    </xf>
    <xf numFmtId="3" fontId="9" fillId="0" borderId="49" xfId="0" applyNumberFormat="1" applyFont="1" applyBorder="1" applyAlignment="1" applyProtection="1">
      <alignment vertical="center" wrapText="1" readingOrder="1"/>
      <protection locked="0"/>
    </xf>
    <xf numFmtId="3" fontId="3" fillId="14" borderId="8" xfId="0" applyNumberFormat="1" applyFont="1" applyFill="1" applyBorder="1"/>
    <xf numFmtId="3" fontId="3" fillId="14" borderId="38" xfId="0" applyNumberFormat="1" applyFont="1" applyFill="1" applyBorder="1"/>
    <xf numFmtId="3" fontId="11" fillId="14" borderId="41" xfId="0" applyNumberFormat="1" applyFont="1" applyFill="1" applyBorder="1" applyAlignment="1" applyProtection="1">
      <alignment horizontal="center" vertical="center" wrapText="1" readingOrder="1"/>
      <protection locked="0"/>
    </xf>
    <xf numFmtId="3" fontId="3" fillId="14" borderId="38" xfId="0" applyNumberFormat="1" applyFont="1" applyFill="1" applyBorder="1" applyAlignment="1">
      <alignment horizontal="center"/>
    </xf>
    <xf numFmtId="3" fontId="3" fillId="14" borderId="7" xfId="0" applyNumberFormat="1" applyFont="1" applyFill="1" applyBorder="1"/>
    <xf numFmtId="3" fontId="22" fillId="14" borderId="7" xfId="0" applyNumberFormat="1" applyFont="1" applyFill="1" applyBorder="1"/>
    <xf numFmtId="3" fontId="9" fillId="0" borderId="0" xfId="0" applyNumberFormat="1" applyFont="1" applyAlignment="1" applyProtection="1">
      <alignment vertical="center" wrapText="1" readingOrder="1"/>
      <protection locked="0"/>
    </xf>
    <xf numFmtId="49" fontId="9" fillId="0" borderId="34" xfId="0" applyNumberFormat="1" applyFont="1" applyBorder="1" applyAlignment="1" applyProtection="1">
      <alignment vertical="center" wrapText="1" readingOrder="1"/>
      <protection locked="0"/>
    </xf>
    <xf numFmtId="49" fontId="9" fillId="0" borderId="18" xfId="0" applyNumberFormat="1" applyFont="1" applyBorder="1" applyAlignment="1" applyProtection="1">
      <alignment vertical="center" wrapText="1" readingOrder="1"/>
      <protection locked="0"/>
    </xf>
    <xf numFmtId="49" fontId="9" fillId="0" borderId="1" xfId="0" applyNumberFormat="1" applyFont="1" applyBorder="1" applyAlignment="1" applyProtection="1">
      <alignment vertical="center" wrapText="1" readingOrder="1"/>
      <protection locked="0"/>
    </xf>
    <xf numFmtId="3" fontId="9" fillId="0" borderId="1" xfId="0" applyNumberFormat="1" applyFont="1" applyBorder="1" applyAlignment="1" applyProtection="1">
      <alignment horizontal="right" vertical="center" wrapText="1" readingOrder="1"/>
      <protection locked="0"/>
    </xf>
    <xf numFmtId="49" fontId="23" fillId="3" borderId="22" xfId="0" applyNumberFormat="1" applyFont="1" applyFill="1" applyBorder="1" applyAlignment="1">
      <alignment vertical="center" wrapText="1" shrinkToFit="1"/>
    </xf>
    <xf numFmtId="49" fontId="24" fillId="0" borderId="47" xfId="0" applyNumberFormat="1" applyFont="1" applyBorder="1" applyAlignment="1" applyProtection="1">
      <alignment vertical="center" wrapText="1" readingOrder="1"/>
      <protection locked="0"/>
    </xf>
    <xf numFmtId="3" fontId="23" fillId="0" borderId="23" xfId="0" applyNumberFormat="1" applyFont="1" applyBorder="1" applyAlignment="1">
      <alignment horizontal="center" vertical="center" wrapText="1" shrinkToFit="1"/>
    </xf>
    <xf numFmtId="3" fontId="23" fillId="0" borderId="24" xfId="0" applyNumberFormat="1" applyFont="1" applyBorder="1" applyAlignment="1">
      <alignment horizontal="right" vertical="center" wrapText="1" shrinkToFit="1"/>
    </xf>
    <xf numFmtId="49" fontId="24" fillId="0" borderId="34" xfId="0" applyNumberFormat="1" applyFont="1" applyBorder="1" applyAlignment="1" applyProtection="1">
      <alignment vertical="center" wrapText="1" readingOrder="1"/>
      <protection locked="0"/>
    </xf>
    <xf numFmtId="3" fontId="24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3" fillId="15" borderId="18" xfId="0" applyFont="1" applyFill="1" applyBorder="1" applyAlignment="1">
      <alignment horizontal="center"/>
    </xf>
    <xf numFmtId="0" fontId="23" fillId="15" borderId="1" xfId="0" applyFont="1" applyFill="1" applyBorder="1" applyAlignment="1">
      <alignment horizontal="center"/>
    </xf>
    <xf numFmtId="1" fontId="23" fillId="14" borderId="43" xfId="2" applyNumberFormat="1" applyFont="1" applyFill="1" applyBorder="1" applyAlignment="1">
      <alignment horizontal="center" vertical="center" wrapText="1"/>
      <protection locked="0"/>
    </xf>
    <xf numFmtId="0" fontId="23" fillId="14" borderId="37" xfId="0" applyFont="1" applyFill="1" applyBorder="1" applyAlignment="1">
      <alignment horizontal="center" vertical="center" wrapText="1"/>
    </xf>
    <xf numFmtId="49" fontId="22" fillId="15" borderId="64" xfId="0" applyNumberFormat="1" applyFont="1" applyFill="1" applyBorder="1"/>
    <xf numFmtId="49" fontId="23" fillId="15" borderId="63" xfId="0" applyNumberFormat="1" applyFont="1" applyFill="1" applyBorder="1"/>
    <xf numFmtId="3" fontId="22" fillId="14" borderId="26" xfId="0" applyNumberFormat="1" applyFont="1" applyFill="1" applyBorder="1"/>
    <xf numFmtId="0" fontId="23" fillId="14" borderId="39" xfId="0" applyFont="1" applyFill="1" applyBorder="1"/>
    <xf numFmtId="0" fontId="22" fillId="0" borderId="0" xfId="0" applyFont="1" applyAlignment="1">
      <alignment horizontal="center"/>
    </xf>
    <xf numFmtId="0" fontId="22" fillId="15" borderId="40" xfId="0" applyFont="1" applyFill="1" applyBorder="1" applyAlignment="1">
      <alignment horizontal="center" vertical="center"/>
    </xf>
    <xf numFmtId="0" fontId="23" fillId="15" borderId="35" xfId="0" applyFont="1" applyFill="1" applyBorder="1"/>
    <xf numFmtId="0" fontId="22" fillId="14" borderId="40" xfId="0" applyFont="1" applyFill="1" applyBorder="1" applyAlignment="1">
      <alignment horizontal="center" vertical="center"/>
    </xf>
    <xf numFmtId="0" fontId="23" fillId="14" borderId="35" xfId="0" applyFont="1" applyFill="1" applyBorder="1" applyAlignment="1">
      <alignment horizontal="center" vertical="center"/>
    </xf>
    <xf numFmtId="0" fontId="23" fillId="14" borderId="36" xfId="0" applyFont="1" applyFill="1" applyBorder="1" applyAlignment="1">
      <alignment horizontal="center" vertical="center"/>
    </xf>
    <xf numFmtId="49" fontId="20" fillId="3" borderId="5" xfId="0" applyNumberFormat="1" applyFont="1" applyFill="1" applyBorder="1" applyAlignment="1">
      <alignment horizontal="left" vertical="center" wrapText="1" shrinkToFit="1"/>
    </xf>
    <xf numFmtId="0" fontId="20" fillId="0" borderId="22" xfId="0" applyFont="1" applyBorder="1" applyAlignment="1">
      <alignment horizontal="left" vertical="center" wrapText="1" shrinkToFit="1"/>
    </xf>
    <xf numFmtId="0" fontId="19" fillId="4" borderId="14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17" borderId="0" xfId="0" applyFont="1" applyFill="1" applyAlignment="1">
      <alignment horizontal="center"/>
    </xf>
    <xf numFmtId="0" fontId="19" fillId="2" borderId="9" xfId="0" applyFont="1" applyFill="1" applyBorder="1" applyAlignment="1">
      <alignment horizontal="center" vertical="center" wrapText="1" shrinkToFit="1"/>
    </xf>
    <xf numFmtId="0" fontId="19" fillId="2" borderId="18" xfId="0" applyFont="1" applyFill="1" applyBorder="1" applyAlignment="1">
      <alignment horizontal="center" vertical="center" wrapText="1" shrinkToFit="1"/>
    </xf>
    <xf numFmtId="0" fontId="19" fillId="2" borderId="10" xfId="0" applyFont="1" applyFill="1" applyBorder="1" applyAlignment="1">
      <alignment horizontal="center" vertical="center" wrapText="1" shrinkToFit="1"/>
    </xf>
    <xf numFmtId="0" fontId="19" fillId="2" borderId="1" xfId="0" applyFont="1" applyFill="1" applyBorder="1" applyAlignment="1">
      <alignment horizontal="center" vertical="center" wrapText="1" shrinkToFit="1"/>
    </xf>
    <xf numFmtId="0" fontId="19" fillId="2" borderId="46" xfId="0" applyFont="1" applyFill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9" fillId="5" borderId="9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5" borderId="17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 vertical="center" wrapText="1" shrinkToFit="1"/>
    </xf>
    <xf numFmtId="0" fontId="19" fillId="2" borderId="2" xfId="0" applyFont="1" applyFill="1" applyBorder="1" applyAlignment="1">
      <alignment horizontal="center" vertical="center" wrapText="1" shrinkToFit="1"/>
    </xf>
    <xf numFmtId="1" fontId="19" fillId="2" borderId="34" xfId="0" applyNumberFormat="1" applyFont="1" applyFill="1" applyBorder="1" applyAlignment="1">
      <alignment horizontal="center" vertical="center" wrapText="1" shrinkToFit="1"/>
    </xf>
    <xf numFmtId="1" fontId="0" fillId="0" borderId="53" xfId="0" applyNumberFormat="1" applyBorder="1" applyAlignment="1">
      <alignment horizontal="center" vertical="center"/>
    </xf>
    <xf numFmtId="1" fontId="0" fillId="0" borderId="29" xfId="0" applyNumberFormat="1" applyBorder="1" applyAlignment="1">
      <alignment horizontal="center" vertical="center"/>
    </xf>
    <xf numFmtId="49" fontId="25" fillId="12" borderId="14" xfId="0" applyNumberFormat="1" applyFont="1" applyFill="1" applyBorder="1" applyAlignment="1">
      <alignment horizontal="center" vertical="center" wrapText="1" shrinkToFit="1"/>
    </xf>
    <xf numFmtId="49" fontId="25" fillId="12" borderId="7" xfId="0" applyNumberFormat="1" applyFont="1" applyFill="1" applyBorder="1" applyAlignment="1">
      <alignment horizontal="center" vertical="center" wrapText="1" shrinkToFit="1"/>
    </xf>
    <xf numFmtId="49" fontId="25" fillId="12" borderId="21" xfId="0" applyNumberFormat="1" applyFont="1" applyFill="1" applyBorder="1" applyAlignment="1">
      <alignment horizontal="center" vertical="center" wrapText="1" shrinkToFit="1"/>
    </xf>
    <xf numFmtId="49" fontId="22" fillId="11" borderId="14" xfId="0" applyNumberFormat="1" applyFont="1" applyFill="1" applyBorder="1" applyAlignment="1">
      <alignment horizontal="center" vertical="center" wrapText="1" shrinkToFit="1"/>
    </xf>
    <xf numFmtId="49" fontId="22" fillId="11" borderId="7" xfId="0" applyNumberFormat="1" applyFont="1" applyFill="1" applyBorder="1" applyAlignment="1">
      <alignment horizontal="center" vertical="center" wrapText="1" shrinkToFit="1"/>
    </xf>
    <xf numFmtId="0" fontId="22" fillId="12" borderId="21" xfId="0" applyFont="1" applyFill="1" applyBorder="1" applyAlignment="1">
      <alignment horizontal="center"/>
    </xf>
    <xf numFmtId="0" fontId="22" fillId="12" borderId="12" xfId="0" applyFont="1" applyFill="1" applyBorder="1" applyAlignment="1">
      <alignment horizontal="center"/>
    </xf>
    <xf numFmtId="0" fontId="22" fillId="12" borderId="13" xfId="0" applyFont="1" applyFill="1" applyBorder="1" applyAlignment="1">
      <alignment horizontal="center"/>
    </xf>
    <xf numFmtId="0" fontId="22" fillId="10" borderId="9" xfId="0" applyFont="1" applyFill="1" applyBorder="1" applyAlignment="1">
      <alignment horizontal="center" vertical="center" wrapText="1" shrinkToFit="1"/>
    </xf>
    <xf numFmtId="0" fontId="22" fillId="10" borderId="18" xfId="0" applyFont="1" applyFill="1" applyBorder="1" applyAlignment="1">
      <alignment horizontal="center" vertical="center" wrapText="1" shrinkToFit="1"/>
    </xf>
    <xf numFmtId="0" fontId="22" fillId="10" borderId="10" xfId="0" applyFont="1" applyFill="1" applyBorder="1" applyAlignment="1">
      <alignment horizontal="center" vertical="center" wrapText="1" shrinkToFit="1"/>
    </xf>
    <xf numFmtId="0" fontId="22" fillId="10" borderId="1" xfId="0" applyFont="1" applyFill="1" applyBorder="1" applyAlignment="1">
      <alignment horizontal="center" vertical="center" wrapText="1" shrinkToFit="1"/>
    </xf>
    <xf numFmtId="0" fontId="22" fillId="10" borderId="46" xfId="0" applyFont="1" applyFill="1" applyBorder="1" applyAlignment="1">
      <alignment horizontal="center" vertical="center" wrapText="1" shrinkToFit="1"/>
    </xf>
    <xf numFmtId="0" fontId="8" fillId="14" borderId="48" xfId="0" applyFont="1" applyFill="1" applyBorder="1" applyAlignment="1" applyProtection="1">
      <alignment horizontal="center" vertical="center" wrapText="1" readingOrder="1"/>
      <protection locked="0"/>
    </xf>
    <xf numFmtId="0" fontId="8" fillId="14" borderId="49" xfId="0" applyFont="1" applyFill="1" applyBorder="1" applyAlignment="1" applyProtection="1">
      <alignment horizontal="center" vertical="center" wrapText="1" readingOrder="1"/>
      <protection locked="0"/>
    </xf>
    <xf numFmtId="0" fontId="8" fillId="16" borderId="26" xfId="0" applyFont="1" applyFill="1" applyBorder="1" applyAlignment="1" applyProtection="1">
      <alignment vertical="center" wrapText="1" readingOrder="1"/>
      <protection locked="0"/>
    </xf>
    <xf numFmtId="0" fontId="3" fillId="16" borderId="39" xfId="0" applyFont="1" applyFill="1" applyBorder="1" applyAlignment="1">
      <alignment vertical="center" wrapText="1" readingOrder="1"/>
    </xf>
    <xf numFmtId="0" fontId="8" fillId="14" borderId="2" xfId="0" applyFont="1" applyFill="1" applyBorder="1" applyAlignment="1" applyProtection="1">
      <alignment horizontal="center" vertical="center" wrapText="1" readingOrder="1"/>
      <protection locked="0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49" fontId="8" fillId="16" borderId="26" xfId="0" applyNumberFormat="1" applyFont="1" applyFill="1" applyBorder="1" applyAlignment="1" applyProtection="1">
      <alignment vertical="center" wrapText="1" readingOrder="1"/>
      <protection locked="0"/>
    </xf>
    <xf numFmtId="0" fontId="3" fillId="16" borderId="28" xfId="0" applyFont="1" applyFill="1" applyBorder="1" applyAlignment="1">
      <alignment vertical="center" wrapText="1" readingOrder="1"/>
    </xf>
    <xf numFmtId="49" fontId="3" fillId="16" borderId="39" xfId="0" applyNumberFormat="1" applyFont="1" applyFill="1" applyBorder="1" applyAlignment="1">
      <alignment vertical="center" wrapText="1" readingOrder="1"/>
    </xf>
    <xf numFmtId="0" fontId="22" fillId="8" borderId="0" xfId="0" applyFont="1" applyFill="1" applyAlignment="1">
      <alignment horizontal="center"/>
    </xf>
    <xf numFmtId="0" fontId="8" fillId="7" borderId="9" xfId="0" applyFont="1" applyFill="1" applyBorder="1" applyAlignment="1" applyProtection="1">
      <alignment horizontal="center" wrapText="1" readingOrder="1"/>
      <protection locked="0"/>
    </xf>
    <xf numFmtId="0" fontId="8" fillId="7" borderId="10" xfId="0" applyFont="1" applyFill="1" applyBorder="1" applyAlignment="1" applyProtection="1">
      <alignment horizontal="center" wrapText="1" readingOrder="1"/>
      <protection locked="0"/>
    </xf>
    <xf numFmtId="0" fontId="8" fillId="7" borderId="17" xfId="0" applyFont="1" applyFill="1" applyBorder="1" applyAlignment="1" applyProtection="1">
      <alignment horizontal="center" wrapText="1" readingOrder="1"/>
      <protection locked="0"/>
    </xf>
    <xf numFmtId="0" fontId="8" fillId="14" borderId="11" xfId="0" applyFont="1" applyFill="1" applyBorder="1" applyAlignment="1" applyProtection="1">
      <alignment horizontal="center" vertical="center" wrapText="1" readingOrder="1"/>
      <protection locked="0"/>
    </xf>
    <xf numFmtId="0" fontId="8" fillId="14" borderId="18" xfId="0" applyFont="1" applyFill="1" applyBorder="1" applyAlignment="1" applyProtection="1">
      <alignment horizontal="center" vertical="center" wrapText="1" readingOrder="1"/>
      <protection locked="0"/>
    </xf>
    <xf numFmtId="0" fontId="8" fillId="14" borderId="14" xfId="0" applyFont="1" applyFill="1" applyBorder="1" applyAlignment="1" applyProtection="1">
      <alignment horizontal="center" vertical="center" wrapText="1" readingOrder="1"/>
      <protection locked="0"/>
    </xf>
    <xf numFmtId="0" fontId="8" fillId="14" borderId="7" xfId="0" applyFont="1" applyFill="1" applyBorder="1" applyAlignment="1" applyProtection="1">
      <alignment horizontal="center" vertical="center" wrapText="1" readingOrder="1"/>
      <protection locked="0"/>
    </xf>
    <xf numFmtId="0" fontId="8" fillId="14" borderId="9" xfId="0" applyFont="1" applyFill="1" applyBorder="1" applyAlignment="1" applyProtection="1">
      <alignment horizontal="center" vertical="center" wrapText="1" readingOrder="1"/>
      <protection locked="0"/>
    </xf>
    <xf numFmtId="0" fontId="8" fillId="14" borderId="10" xfId="0" applyFont="1" applyFill="1" applyBorder="1" applyAlignment="1" applyProtection="1">
      <alignment horizontal="center" vertical="center" wrapText="1" readingOrder="1"/>
      <protection locked="0"/>
    </xf>
    <xf numFmtId="0" fontId="8" fillId="7" borderId="26" xfId="0" applyFont="1" applyFill="1" applyBorder="1" applyAlignment="1" applyProtection="1">
      <alignment horizontal="center" wrapText="1" readingOrder="1"/>
      <protection locked="0"/>
    </xf>
    <xf numFmtId="0" fontId="8" fillId="7" borderId="27" xfId="0" applyFont="1" applyFill="1" applyBorder="1" applyAlignment="1" applyProtection="1">
      <alignment horizontal="center" wrapText="1" readingOrder="1"/>
      <protection locked="0"/>
    </xf>
    <xf numFmtId="0" fontId="8" fillId="7" borderId="28" xfId="0" applyFont="1" applyFill="1" applyBorder="1" applyAlignment="1" applyProtection="1">
      <alignment horizontal="center" wrapText="1" readingOrder="1"/>
      <protection locked="0"/>
    </xf>
    <xf numFmtId="0" fontId="8" fillId="14" borderId="34" xfId="0" applyFont="1" applyFill="1" applyBorder="1" applyAlignment="1" applyProtection="1">
      <alignment horizontal="center" vertical="center" wrapText="1" readingOrder="1"/>
      <protection locked="0"/>
    </xf>
    <xf numFmtId="0" fontId="0" fillId="0" borderId="5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18" borderId="34" xfId="0" applyFont="1" applyFill="1" applyBorder="1" applyAlignment="1" applyProtection="1">
      <alignment horizontal="left" vertical="center" wrapText="1" readingOrder="1"/>
      <protection locked="0"/>
    </xf>
    <xf numFmtId="0" fontId="8" fillId="18" borderId="53" xfId="0" applyFont="1" applyFill="1" applyBorder="1" applyAlignment="1" applyProtection="1">
      <alignment horizontal="left" vertical="center" wrapText="1" readingOrder="1"/>
      <protection locked="0"/>
    </xf>
    <xf numFmtId="0" fontId="8" fillId="18" borderId="29" xfId="0" applyFont="1" applyFill="1" applyBorder="1" applyAlignment="1" applyProtection="1">
      <alignment horizontal="left" vertical="center" wrapText="1" readingOrder="1"/>
      <protection locked="0"/>
    </xf>
    <xf numFmtId="0" fontId="9" fillId="0" borderId="54" xfId="0" applyFont="1" applyBorder="1" applyAlignment="1" applyProtection="1">
      <alignment horizontal="left" vertical="center" wrapText="1" readingOrder="1"/>
      <protection locked="0"/>
    </xf>
    <xf numFmtId="0" fontId="9" fillId="0" borderId="29" xfId="0" applyFont="1" applyBorder="1" applyAlignment="1" applyProtection="1">
      <alignment horizontal="left" vertical="center" wrapText="1" readingOrder="1"/>
      <protection locked="0"/>
    </xf>
    <xf numFmtId="0" fontId="8" fillId="18" borderId="31" xfId="0" applyFont="1" applyFill="1" applyBorder="1" applyAlignment="1" applyProtection="1">
      <alignment horizontal="left" vertical="center" wrapText="1" readingOrder="1"/>
      <protection locked="0"/>
    </xf>
    <xf numFmtId="0" fontId="8" fillId="18" borderId="65" xfId="0" applyFont="1" applyFill="1" applyBorder="1" applyAlignment="1" applyProtection="1">
      <alignment horizontal="left" vertical="center" wrapText="1" readingOrder="1"/>
      <protection locked="0"/>
    </xf>
    <xf numFmtId="0" fontId="8" fillId="18" borderId="30" xfId="0" applyFont="1" applyFill="1" applyBorder="1" applyAlignment="1" applyProtection="1">
      <alignment horizontal="left" vertical="center" wrapText="1" readingOrder="1"/>
      <protection locked="0"/>
    </xf>
    <xf numFmtId="0" fontId="9" fillId="0" borderId="34" xfId="0" applyFont="1" applyBorder="1" applyAlignment="1" applyProtection="1">
      <alignment horizontal="left" vertical="center" wrapText="1" readingOrder="1"/>
      <protection locked="0"/>
    </xf>
    <xf numFmtId="0" fontId="8" fillId="18" borderId="51" xfId="0" applyFont="1" applyFill="1" applyBorder="1" applyAlignment="1" applyProtection="1">
      <alignment horizontal="left" vertical="center" wrapText="1" readingOrder="1"/>
      <protection locked="0"/>
    </xf>
    <xf numFmtId="0" fontId="8" fillId="18" borderId="55" xfId="0" applyFont="1" applyFill="1" applyBorder="1" applyAlignment="1" applyProtection="1">
      <alignment horizontal="left" vertical="center" wrapText="1" readingOrder="1"/>
      <protection locked="0"/>
    </xf>
    <xf numFmtId="0" fontId="8" fillId="18" borderId="37" xfId="0" applyFont="1" applyFill="1" applyBorder="1" applyAlignment="1" applyProtection="1">
      <alignment horizontal="left" vertical="center" wrapText="1" readingOrder="1"/>
      <protection locked="0"/>
    </xf>
    <xf numFmtId="49" fontId="9" fillId="0" borderId="54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53" xfId="0" applyNumberFormat="1" applyFont="1" applyBorder="1" applyAlignment="1" applyProtection="1">
      <alignment horizontal="left" vertical="center" wrapText="1" readingOrder="1"/>
      <protection locked="0"/>
    </xf>
    <xf numFmtId="49" fontId="8" fillId="18" borderId="34" xfId="0" applyNumberFormat="1" applyFont="1" applyFill="1" applyBorder="1" applyAlignment="1" applyProtection="1">
      <alignment horizontal="left" vertical="center" wrapText="1" readingOrder="1"/>
      <protection locked="0"/>
    </xf>
    <xf numFmtId="49" fontId="8" fillId="18" borderId="53" xfId="0" applyNumberFormat="1" applyFont="1" applyFill="1" applyBorder="1" applyAlignment="1" applyProtection="1">
      <alignment horizontal="left" vertical="center" wrapText="1" readingOrder="1"/>
      <protection locked="0"/>
    </xf>
    <xf numFmtId="49" fontId="8" fillId="18" borderId="29" xfId="0" applyNumberFormat="1" applyFont="1" applyFill="1" applyBorder="1" applyAlignment="1" applyProtection="1">
      <alignment horizontal="left" vertical="center" wrapText="1" readingOrder="1"/>
      <protection locked="0"/>
    </xf>
    <xf numFmtId="0" fontId="8" fillId="18" borderId="59" xfId="0" applyFont="1" applyFill="1" applyBorder="1" applyAlignment="1" applyProtection="1">
      <alignment horizontal="left" vertical="center" wrapText="1" readingOrder="1"/>
      <protection locked="0"/>
    </xf>
    <xf numFmtId="0" fontId="8" fillId="18" borderId="60" xfId="0" applyFont="1" applyFill="1" applyBorder="1" applyAlignment="1" applyProtection="1">
      <alignment horizontal="left" vertical="center" wrapText="1" readingOrder="1"/>
      <protection locked="0"/>
    </xf>
    <xf numFmtId="0" fontId="8" fillId="18" borderId="61" xfId="0" applyFont="1" applyFill="1" applyBorder="1" applyAlignment="1" applyProtection="1">
      <alignment horizontal="left" vertical="center" wrapText="1" readingOrder="1"/>
      <protection locked="0"/>
    </xf>
    <xf numFmtId="3" fontId="19" fillId="16" borderId="26" xfId="0" applyNumberFormat="1" applyFont="1" applyFill="1" applyBorder="1" applyAlignment="1">
      <alignment horizontal="center" vertical="center" wrapText="1" readingOrder="1"/>
    </xf>
    <xf numFmtId="3" fontId="19" fillId="16" borderId="27" xfId="0" applyNumberFormat="1" applyFont="1" applyFill="1" applyBorder="1" applyAlignment="1">
      <alignment horizontal="center" vertical="center" wrapText="1" readingOrder="1"/>
    </xf>
    <xf numFmtId="3" fontId="19" fillId="16" borderId="39" xfId="0" applyNumberFormat="1" applyFont="1" applyFill="1" applyBorder="1" applyAlignment="1">
      <alignment horizontal="center" vertical="center" wrapText="1" readingOrder="1"/>
    </xf>
    <xf numFmtId="0" fontId="9" fillId="0" borderId="54" xfId="0" applyFont="1" applyBorder="1" applyAlignment="1" applyProtection="1">
      <alignment horizontal="center" vertical="center" wrapText="1" readingOrder="1"/>
      <protection locked="0"/>
    </xf>
    <xf numFmtId="0" fontId="9" fillId="0" borderId="53" xfId="0" applyFont="1" applyBorder="1" applyAlignment="1" applyProtection="1">
      <alignment horizontal="center" vertical="center" wrapText="1" readingOrder="1"/>
      <protection locked="0"/>
    </xf>
    <xf numFmtId="0" fontId="9" fillId="0" borderId="29" xfId="0" applyFont="1" applyBorder="1" applyAlignment="1" applyProtection="1">
      <alignment horizontal="center" vertical="center" wrapText="1" readingOrder="1"/>
      <protection locked="0"/>
    </xf>
    <xf numFmtId="0" fontId="9" fillId="0" borderId="53" xfId="0" applyFont="1" applyBorder="1" applyAlignment="1" applyProtection="1">
      <alignment horizontal="left" vertical="center" wrapText="1" readingOrder="1"/>
      <protection locked="0"/>
    </xf>
    <xf numFmtId="0" fontId="9" fillId="18" borderId="34" xfId="0" applyFont="1" applyFill="1" applyBorder="1" applyAlignment="1" applyProtection="1">
      <alignment horizontal="left" vertical="center" wrapText="1" readingOrder="1"/>
      <protection locked="0"/>
    </xf>
    <xf numFmtId="0" fontId="9" fillId="18" borderId="53" xfId="0" applyFont="1" applyFill="1" applyBorder="1" applyAlignment="1" applyProtection="1">
      <alignment horizontal="left" vertical="center" wrapText="1" readingOrder="1"/>
      <protection locked="0"/>
    </xf>
    <xf numFmtId="0" fontId="9" fillId="18" borderId="29" xfId="0" applyFont="1" applyFill="1" applyBorder="1" applyAlignment="1" applyProtection="1">
      <alignment horizontal="left" vertical="center" wrapText="1" readingOrder="1"/>
      <protection locked="0"/>
    </xf>
    <xf numFmtId="0" fontId="8" fillId="18" borderId="46" xfId="0" applyFont="1" applyFill="1" applyBorder="1" applyAlignment="1" applyProtection="1">
      <alignment horizontal="left" vertical="center" wrapText="1" readingOrder="1"/>
      <protection locked="0"/>
    </xf>
    <xf numFmtId="0" fontId="8" fillId="18" borderId="35" xfId="0" applyFont="1" applyFill="1" applyBorder="1" applyAlignment="1" applyProtection="1">
      <alignment horizontal="left" vertical="center" wrapText="1" readingOrder="1"/>
      <protection locked="0"/>
    </xf>
    <xf numFmtId="0" fontId="8" fillId="18" borderId="52" xfId="0" applyFont="1" applyFill="1" applyBorder="1" applyAlignment="1" applyProtection="1">
      <alignment horizontal="left" vertical="center" wrapText="1" readingOrder="1"/>
      <protection locked="0"/>
    </xf>
    <xf numFmtId="0" fontId="9" fillId="18" borderId="46" xfId="0" applyFont="1" applyFill="1" applyBorder="1" applyAlignment="1" applyProtection="1">
      <alignment horizontal="left" vertical="center" wrapText="1" readingOrder="1"/>
      <protection locked="0"/>
    </xf>
    <xf numFmtId="0" fontId="9" fillId="18" borderId="35" xfId="0" applyFont="1" applyFill="1" applyBorder="1" applyAlignment="1" applyProtection="1">
      <alignment horizontal="left" vertical="center" wrapText="1" readingOrder="1"/>
      <protection locked="0"/>
    </xf>
    <xf numFmtId="0" fontId="9" fillId="18" borderId="52" xfId="0" applyFont="1" applyFill="1" applyBorder="1" applyAlignment="1" applyProtection="1">
      <alignment horizontal="left" vertical="center" wrapText="1" readingOrder="1"/>
      <protection locked="0"/>
    </xf>
    <xf numFmtId="0" fontId="8" fillId="14" borderId="26" xfId="0" applyFont="1" applyFill="1" applyBorder="1" applyAlignment="1" applyProtection="1">
      <alignment horizontal="center" vertical="center" wrapText="1" readingOrder="1"/>
      <protection locked="0"/>
    </xf>
    <xf numFmtId="0" fontId="8" fillId="14" borderId="27" xfId="0" applyFont="1" applyFill="1" applyBorder="1" applyAlignment="1" applyProtection="1">
      <alignment horizontal="center" vertical="center" wrapText="1" readingOrder="1"/>
      <protection locked="0"/>
    </xf>
    <xf numFmtId="0" fontId="8" fillId="14" borderId="28" xfId="0" applyFont="1" applyFill="1" applyBorder="1" applyAlignment="1" applyProtection="1">
      <alignment horizontal="center" vertical="center" wrapText="1" readingOrder="1"/>
      <protection locked="0"/>
    </xf>
    <xf numFmtId="49" fontId="8" fillId="16" borderId="26" xfId="0" applyNumberFormat="1" applyFont="1" applyFill="1" applyBorder="1" applyAlignment="1" applyProtection="1">
      <alignment horizontal="center" vertical="center" wrapText="1" readingOrder="1"/>
      <protection locked="0"/>
    </xf>
    <xf numFmtId="49" fontId="8" fillId="16" borderId="27" xfId="0" applyNumberFormat="1" applyFont="1" applyFill="1" applyBorder="1" applyAlignment="1" applyProtection="1">
      <alignment horizontal="center" vertical="center" wrapText="1" readingOrder="1"/>
      <protection locked="0"/>
    </xf>
    <xf numFmtId="49" fontId="8" fillId="16" borderId="39" xfId="0" applyNumberFormat="1" applyFont="1" applyFill="1" applyBorder="1" applyAlignment="1" applyProtection="1">
      <alignment horizontal="center" vertical="center" wrapText="1" readingOrder="1"/>
      <protection locked="0"/>
    </xf>
    <xf numFmtId="49" fontId="9" fillId="0" borderId="43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55" xfId="0" applyNumberFormat="1" applyFont="1" applyBorder="1" applyAlignment="1" applyProtection="1">
      <alignment horizontal="left" vertical="center" wrapText="1" readingOrder="1"/>
      <protection locked="0"/>
    </xf>
    <xf numFmtId="49" fontId="9" fillId="0" borderId="37" xfId="0" applyNumberFormat="1" applyFont="1" applyBorder="1" applyAlignment="1" applyProtection="1">
      <alignment horizontal="left" vertical="center" wrapText="1" readingOrder="1"/>
      <protection locked="0"/>
    </xf>
    <xf numFmtId="0" fontId="9" fillId="0" borderId="40" xfId="0" applyFont="1" applyBorder="1" applyAlignment="1" applyProtection="1">
      <alignment horizontal="left" vertical="center" wrapText="1" readingOrder="1"/>
      <protection locked="0"/>
    </xf>
    <xf numFmtId="0" fontId="9" fillId="0" borderId="52" xfId="0" applyFont="1" applyBorder="1" applyAlignment="1" applyProtection="1">
      <alignment horizontal="left" vertical="center" wrapText="1" readingOrder="1"/>
      <protection locked="0"/>
    </xf>
    <xf numFmtId="49" fontId="9" fillId="0" borderId="29" xfId="0" applyNumberFormat="1" applyFont="1" applyBorder="1" applyAlignment="1" applyProtection="1">
      <alignment horizontal="left" vertical="center" wrapText="1" readingOrder="1"/>
      <protection locked="0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zoomScaleNormal="100" workbookViewId="0">
      <selection activeCell="N24" sqref="N24"/>
    </sheetView>
  </sheetViews>
  <sheetFormatPr defaultRowHeight="12.75" x14ac:dyDescent="0.2"/>
  <cols>
    <col min="1" max="1" width="6.28515625" customWidth="1"/>
    <col min="2" max="2" width="29.28515625" customWidth="1"/>
    <col min="3" max="3" width="11.5703125" customWidth="1"/>
    <col min="4" max="4" width="10" customWidth="1"/>
    <col min="5" max="5" width="6" customWidth="1"/>
    <col min="6" max="6" width="11" customWidth="1"/>
    <col min="7" max="7" width="4.7109375" customWidth="1"/>
    <col min="8" max="8" width="28.140625" customWidth="1"/>
    <col min="9" max="9" width="11.140625" customWidth="1"/>
    <col min="10" max="10" width="9.28515625" customWidth="1"/>
    <col min="11" max="11" width="6" customWidth="1"/>
    <col min="12" max="12" width="11" customWidth="1"/>
    <col min="13" max="14" width="11.5703125" bestFit="1" customWidth="1"/>
  </cols>
  <sheetData>
    <row r="1" spans="1:14" x14ac:dyDescent="0.2">
      <c r="J1" s="324"/>
      <c r="K1" s="324"/>
      <c r="L1" s="325"/>
    </row>
    <row r="2" spans="1:14" x14ac:dyDescent="0.2">
      <c r="A2" s="138"/>
      <c r="B2" s="334" t="s">
        <v>153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</row>
    <row r="3" spans="1:14" x14ac:dyDescent="0.2">
      <c r="A3" s="138"/>
      <c r="B3" s="334" t="s">
        <v>116</v>
      </c>
      <c r="C3" s="334"/>
      <c r="D3" s="334"/>
      <c r="E3" s="334"/>
      <c r="F3" s="334"/>
      <c r="G3" s="334"/>
      <c r="H3" s="334"/>
      <c r="I3" s="334"/>
      <c r="J3" s="334"/>
      <c r="K3" s="334"/>
      <c r="L3" s="334"/>
    </row>
    <row r="4" spans="1:14" x14ac:dyDescent="0.2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4" x14ac:dyDescent="0.2">
      <c r="A5" s="138"/>
      <c r="B5" s="334" t="s">
        <v>48</v>
      </c>
      <c r="C5" s="334"/>
      <c r="D5" s="334"/>
      <c r="E5" s="334"/>
      <c r="F5" s="334"/>
      <c r="G5" s="334"/>
      <c r="H5" s="334"/>
      <c r="I5" s="334"/>
      <c r="J5" s="334"/>
      <c r="K5" s="334"/>
      <c r="L5" s="334"/>
    </row>
    <row r="6" spans="1:14" ht="13.5" thickBot="1" x14ac:dyDescent="0.25">
      <c r="A6" s="138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40" t="s">
        <v>51</v>
      </c>
    </row>
    <row r="7" spans="1:14" x14ac:dyDescent="0.2">
      <c r="A7" s="335" t="s">
        <v>34</v>
      </c>
      <c r="B7" s="336"/>
      <c r="C7" s="336"/>
      <c r="D7" s="336"/>
      <c r="E7" s="336"/>
      <c r="F7" s="336"/>
      <c r="G7" s="337" t="s">
        <v>38</v>
      </c>
      <c r="H7" s="338"/>
      <c r="I7" s="338"/>
      <c r="J7" s="338"/>
      <c r="K7" s="338"/>
      <c r="L7" s="339"/>
    </row>
    <row r="8" spans="1:14" ht="37.5" customHeight="1" thickBot="1" x14ac:dyDescent="0.25">
      <c r="A8" s="326" t="s">
        <v>52</v>
      </c>
      <c r="B8" s="327"/>
      <c r="C8" s="202" t="s">
        <v>136</v>
      </c>
      <c r="D8" s="202" t="s">
        <v>113</v>
      </c>
      <c r="E8" s="202" t="s">
        <v>58</v>
      </c>
      <c r="F8" s="202" t="s">
        <v>155</v>
      </c>
      <c r="G8" s="328" t="s">
        <v>52</v>
      </c>
      <c r="H8" s="329"/>
      <c r="I8" s="297" t="s">
        <v>136</v>
      </c>
      <c r="J8" s="298" t="s">
        <v>113</v>
      </c>
      <c r="K8" s="299" t="s">
        <v>58</v>
      </c>
      <c r="L8" s="203" t="s">
        <v>155</v>
      </c>
    </row>
    <row r="9" spans="1:14" ht="19.5" customHeight="1" x14ac:dyDescent="0.2">
      <c r="A9" s="165" t="s">
        <v>76</v>
      </c>
      <c r="B9" s="141" t="s">
        <v>77</v>
      </c>
      <c r="C9" s="170">
        <v>0</v>
      </c>
      <c r="D9" s="142">
        <v>0</v>
      </c>
      <c r="E9" s="304">
        <v>0</v>
      </c>
      <c r="F9" s="270">
        <v>0</v>
      </c>
      <c r="G9" s="143" t="s">
        <v>60</v>
      </c>
      <c r="H9" s="245" t="s">
        <v>35</v>
      </c>
      <c r="I9" s="271">
        <f>SUM('Kiadások(Műv.Ház 2023)'!C17/1000)</f>
        <v>11370</v>
      </c>
      <c r="J9" s="245">
        <f>SUM('Kiadások(Műv.Ház 2023)'!D17/1000)</f>
        <v>1780</v>
      </c>
      <c r="K9" s="301">
        <f>L9/I9*100</f>
        <v>115.65523306948108</v>
      </c>
      <c r="L9" s="300">
        <f>'Kiadások(Műv.Ház 2023)'!F17/1000</f>
        <v>13150</v>
      </c>
    </row>
    <row r="10" spans="1:14" ht="20.100000000000001" customHeight="1" x14ac:dyDescent="0.2">
      <c r="A10" s="165" t="s">
        <v>107</v>
      </c>
      <c r="B10" s="145" t="s">
        <v>130</v>
      </c>
      <c r="C10" s="171">
        <f>SUM('Bevételek(Műv.Ház 2023)'!C8/1000)</f>
        <v>200</v>
      </c>
      <c r="D10" s="171">
        <f>SUM('Bevételek(Műv.Ház 2023)'!D8/1000)</f>
        <v>400</v>
      </c>
      <c r="E10" s="302">
        <f t="shared" ref="E10:E15" si="0">F10/C10*100</f>
        <v>300</v>
      </c>
      <c r="F10" s="146">
        <f>SUM('Bevételek(Műv.Ház 2023)'!F8/1000)</f>
        <v>600</v>
      </c>
      <c r="G10" s="147" t="s">
        <v>53</v>
      </c>
      <c r="H10" s="144" t="s">
        <v>43</v>
      </c>
      <c r="I10" s="168">
        <f>SUM('Kiadások(Műv.Ház 2023)'!C20/1000)</f>
        <v>1400</v>
      </c>
      <c r="J10" s="151">
        <f>SUM('Kiadások(Műv.Ház 2023)'!D20/1000)</f>
        <v>310</v>
      </c>
      <c r="K10" s="302">
        <f t="shared" ref="K10" si="1">L10/I10*100</f>
        <v>122.14285714285715</v>
      </c>
      <c r="L10" s="248">
        <f>'Kiadások(Műv.Ház 2023)'!F20/1000</f>
        <v>1710</v>
      </c>
      <c r="M10" s="23"/>
      <c r="N10" s="23"/>
    </row>
    <row r="11" spans="1:14" ht="20.100000000000001" customHeight="1" x14ac:dyDescent="0.2">
      <c r="A11" s="165" t="s">
        <v>62</v>
      </c>
      <c r="B11" s="145" t="s">
        <v>131</v>
      </c>
      <c r="C11" s="171">
        <f>SUM('Bevételek(Műv.Ház 2023)'!C9/1000)</f>
        <v>3</v>
      </c>
      <c r="D11" s="171">
        <f>SUM('Bevételek(Műv.Ház 2023)'!D9/1000)</f>
        <v>0</v>
      </c>
      <c r="E11" s="302">
        <f t="shared" si="0"/>
        <v>100</v>
      </c>
      <c r="F11" s="146">
        <f>SUM('Bevételek(Műv.Ház 2023)'!F9/1000)</f>
        <v>3</v>
      </c>
      <c r="G11" s="150" t="s">
        <v>54</v>
      </c>
      <c r="H11" s="151" t="s">
        <v>37</v>
      </c>
      <c r="I11" s="168">
        <f>SUM('Kiadások(Műv.Ház 2023)'!C32/1000)</f>
        <v>5227.4849999999997</v>
      </c>
      <c r="J11" s="168">
        <f>SUM('Kiadások(Műv.Ház 2023)'!D32/1000)</f>
        <v>1961.5150000000001</v>
      </c>
      <c r="K11" s="302">
        <f>L11/I11*100</f>
        <v>137.52311101801345</v>
      </c>
      <c r="L11" s="249">
        <f>'Kiadások(Műv.Ház 2023)'!F32/1000</f>
        <v>7189</v>
      </c>
      <c r="M11" s="23"/>
      <c r="N11" s="23"/>
    </row>
    <row r="12" spans="1:14" ht="18.75" customHeight="1" x14ac:dyDescent="0.25">
      <c r="A12" s="166" t="s">
        <v>56</v>
      </c>
      <c r="B12" s="148" t="s">
        <v>42</v>
      </c>
      <c r="C12" s="172">
        <f>SUM('Bevételek(Műv.Ház 2023)'!C12/1000)</f>
        <v>5654.2150000000001</v>
      </c>
      <c r="D12" s="172">
        <f>SUM('Bevételek(Műv.Ház 2023)'!D12/1000)</f>
        <v>146.05799999999999</v>
      </c>
      <c r="E12" s="302">
        <f t="shared" si="0"/>
        <v>102.58317025440313</v>
      </c>
      <c r="F12" s="149">
        <f>SUM('Bevételek(Műv.Ház 2023)'!F12/1000)</f>
        <v>5800.2730000000001</v>
      </c>
      <c r="G12" s="272"/>
      <c r="H12" s="269"/>
      <c r="I12" s="269"/>
      <c r="J12" s="269"/>
      <c r="K12" s="269"/>
      <c r="L12" s="273"/>
      <c r="M12" s="28"/>
      <c r="N12" s="28"/>
    </row>
    <row r="13" spans="1:14" ht="20.100000000000001" customHeight="1" thickBot="1" x14ac:dyDescent="0.3">
      <c r="A13" s="167" t="s">
        <v>56</v>
      </c>
      <c r="B13" s="152" t="s">
        <v>44</v>
      </c>
      <c r="C13" s="173">
        <f>SUM('Bevételek(Műv.Ház 2023)'!C13/1000)</f>
        <v>12121.605</v>
      </c>
      <c r="D13" s="173">
        <f>SUM('Bevételek(Műv.Ház 2023)'!D13/1000)</f>
        <v>3605.7530000000002</v>
      </c>
      <c r="E13" s="302">
        <f t="shared" si="0"/>
        <v>129.7464980916306</v>
      </c>
      <c r="F13" s="153">
        <f>SUM('Bevételek(Műv.Ház 2023)'!F13/1000)</f>
        <v>15727.358</v>
      </c>
      <c r="G13" s="274"/>
      <c r="H13" s="275"/>
      <c r="I13" s="276"/>
      <c r="J13" s="268"/>
      <c r="K13" s="303"/>
      <c r="L13" s="277"/>
      <c r="M13" s="28"/>
      <c r="N13" s="28"/>
    </row>
    <row r="14" spans="1:14" ht="20.100000000000001" customHeight="1" thickBot="1" x14ac:dyDescent="0.25">
      <c r="A14" s="284"/>
      <c r="B14" s="285" t="s">
        <v>78</v>
      </c>
      <c r="C14" s="286">
        <f>SUM(C10:C13)</f>
        <v>17978.82</v>
      </c>
      <c r="D14" s="286">
        <f t="shared" ref="D14" si="2">SUM(D10:D13)</f>
        <v>4151.8109999999997</v>
      </c>
      <c r="E14" s="305">
        <f t="shared" si="0"/>
        <v>123.09278918193742</v>
      </c>
      <c r="F14" s="287">
        <f>SUM(F9:F13)</f>
        <v>22130.631000000001</v>
      </c>
      <c r="G14" s="155"/>
      <c r="H14" s="156" t="s">
        <v>45</v>
      </c>
      <c r="I14" s="169">
        <f>SUM(I9:I13)</f>
        <v>17997.485000000001</v>
      </c>
      <c r="J14" s="169">
        <f t="shared" ref="J14" si="3">SUM(J9:J13)</f>
        <v>4051.5150000000003</v>
      </c>
      <c r="K14" s="157">
        <f>L14/I14*100</f>
        <v>122.51156203213949</v>
      </c>
      <c r="L14" s="154">
        <f>SUM(L9:L13)</f>
        <v>22049</v>
      </c>
      <c r="M14" s="23"/>
      <c r="N14" s="23"/>
    </row>
    <row r="15" spans="1:14" ht="20.100000000000001" customHeight="1" x14ac:dyDescent="0.2">
      <c r="A15" s="288" t="s">
        <v>55</v>
      </c>
      <c r="B15" s="289" t="s">
        <v>46</v>
      </c>
      <c r="C15" s="290">
        <f>SUM('Bevételek(Műv.Ház 2023)'!C10/1000)</f>
        <v>272.66500000000002</v>
      </c>
      <c r="D15" s="290">
        <f>SUM('Bevételek(Műv.Ház 2023)'!D10/1000)</f>
        <v>-100.29600000000001</v>
      </c>
      <c r="E15" s="305">
        <f t="shared" si="0"/>
        <v>63.2164010782462</v>
      </c>
      <c r="F15" s="291">
        <f>SUM('Bevételek(Műv.Ház 2023)'!F10/1000)</f>
        <v>172.369</v>
      </c>
      <c r="G15" s="283" t="s">
        <v>132</v>
      </c>
      <c r="H15" s="245" t="s">
        <v>133</v>
      </c>
      <c r="I15" s="245">
        <v>0</v>
      </c>
      <c r="J15" s="245">
        <v>0</v>
      </c>
      <c r="K15" s="295">
        <v>0</v>
      </c>
      <c r="L15" s="278">
        <v>0</v>
      </c>
      <c r="M15" s="23"/>
      <c r="N15" s="23"/>
    </row>
    <row r="16" spans="1:14" ht="20.100000000000001" customHeight="1" thickBot="1" x14ac:dyDescent="0.25">
      <c r="A16" s="292"/>
      <c r="B16" s="293"/>
      <c r="C16" s="293"/>
      <c r="D16" s="293"/>
      <c r="E16" s="293"/>
      <c r="F16" s="294"/>
      <c r="G16" s="279" t="s">
        <v>108</v>
      </c>
      <c r="H16" s="275" t="s">
        <v>109</v>
      </c>
      <c r="I16" s="276">
        <f>SUM('Kiadások(Műv.Ház 2023)'!C35/1000)</f>
        <v>254</v>
      </c>
      <c r="J16" s="276">
        <f>SUM('Kiadások(Műv.Ház 2023)'!D35/1000)</f>
        <v>0</v>
      </c>
      <c r="K16" s="296">
        <v>0</v>
      </c>
      <c r="L16" s="277">
        <f>('Kiadások(Műv.Ház 2023)'!F34+'Kiadások(Műv.Ház 2023)'!F33)/1000</f>
        <v>254</v>
      </c>
      <c r="M16" s="23"/>
      <c r="N16" s="23"/>
    </row>
    <row r="17" spans="1:14" ht="21.75" customHeight="1" thickBot="1" x14ac:dyDescent="0.25">
      <c r="A17" s="330" t="s">
        <v>47</v>
      </c>
      <c r="B17" s="331"/>
      <c r="C17" s="280">
        <f>SUM(C14:C15)</f>
        <v>18251.485000000001</v>
      </c>
      <c r="D17" s="280">
        <f>SUM(D14:D15)</f>
        <v>4051.5149999999999</v>
      </c>
      <c r="E17" s="281">
        <f>F17/C17*100</f>
        <v>122.19827592110997</v>
      </c>
      <c r="F17" s="282">
        <f>SUM(F14:F15)</f>
        <v>22303</v>
      </c>
      <c r="G17" s="332" t="s">
        <v>47</v>
      </c>
      <c r="H17" s="333"/>
      <c r="I17" s="201">
        <f>SUM(I14:I16)</f>
        <v>18251.485000000001</v>
      </c>
      <c r="J17" s="312">
        <f t="shared" ref="J17" si="4">SUM(J14:J16)</f>
        <v>4051.5150000000003</v>
      </c>
      <c r="K17" s="159">
        <f>L17/I17*100</f>
        <v>122.19827592110997</v>
      </c>
      <c r="L17" s="158">
        <f>SUM(L14:L16)</f>
        <v>22303</v>
      </c>
      <c r="M17" s="23"/>
      <c r="N17" s="23"/>
    </row>
    <row r="20" spans="1:14" ht="15.75" x14ac:dyDescent="0.25">
      <c r="D20" s="29"/>
      <c r="E20" s="29"/>
      <c r="F20" s="29"/>
    </row>
    <row r="21" spans="1:14" ht="15.75" x14ac:dyDescent="0.25">
      <c r="D21" s="29"/>
      <c r="E21" s="29"/>
      <c r="F21" s="29"/>
      <c r="I21" s="250"/>
    </row>
    <row r="22" spans="1:14" ht="15.75" x14ac:dyDescent="0.25">
      <c r="D22" s="30"/>
      <c r="E22" s="30"/>
      <c r="F22" s="30"/>
    </row>
    <row r="23" spans="1:14" ht="15.75" x14ac:dyDescent="0.25">
      <c r="D23" s="29"/>
      <c r="E23" s="29"/>
      <c r="F23" s="29"/>
    </row>
    <row r="24" spans="1:14" ht="15.75" x14ac:dyDescent="0.25">
      <c r="B24" s="31"/>
      <c r="C24" s="31"/>
      <c r="D24" s="32"/>
      <c r="E24" s="32"/>
      <c r="F24" s="32"/>
      <c r="G24" s="31"/>
      <c r="H24" s="31"/>
      <c r="I24" s="31"/>
    </row>
    <row r="25" spans="1:14" x14ac:dyDescent="0.2">
      <c r="B25" s="31"/>
      <c r="C25" s="31"/>
      <c r="D25" s="31"/>
      <c r="E25" s="31"/>
      <c r="F25" s="33"/>
      <c r="G25" s="31"/>
      <c r="H25" s="31"/>
      <c r="I25" s="31"/>
    </row>
    <row r="26" spans="1:14" x14ac:dyDescent="0.2">
      <c r="B26" s="31"/>
      <c r="C26" s="31"/>
      <c r="D26" s="31"/>
      <c r="E26" s="31"/>
      <c r="F26" s="33"/>
      <c r="G26" s="31"/>
      <c r="H26" s="31"/>
      <c r="I26" s="31"/>
    </row>
    <row r="27" spans="1:14" x14ac:dyDescent="0.2">
      <c r="B27" s="31"/>
      <c r="C27" s="31"/>
      <c r="D27" s="31"/>
      <c r="E27" s="31"/>
      <c r="F27" s="16"/>
      <c r="G27" s="31"/>
      <c r="H27" s="31"/>
      <c r="I27" s="31"/>
    </row>
    <row r="28" spans="1:14" x14ac:dyDescent="0.2">
      <c r="B28" s="31"/>
      <c r="C28" s="31"/>
      <c r="D28" s="31"/>
      <c r="E28" s="31"/>
      <c r="F28" s="31"/>
      <c r="G28" s="31"/>
      <c r="H28" s="31"/>
      <c r="I28" s="31"/>
      <c r="L28" s="250"/>
    </row>
  </sheetData>
  <sheetProtection algorithmName="SHA-512" hashValue="i9hM96OgA/ykGv0b9BDzK4yVLh8GPOLxgn+gE4qgW5htg1RVn/rdRJxAHMXPPBJSLFFGrYt73CdcfBt3yaVvAg==" saltValue="BZ8m4Ut5AVwumKirzzx/Bw==" spinCount="100000" sheet="1" objects="1" scenarios="1"/>
  <mergeCells count="10">
    <mergeCell ref="J1:L1"/>
    <mergeCell ref="A8:B8"/>
    <mergeCell ref="G8:H8"/>
    <mergeCell ref="A17:B17"/>
    <mergeCell ref="G17:H17"/>
    <mergeCell ref="B2:L2"/>
    <mergeCell ref="B3:L3"/>
    <mergeCell ref="B5:L5"/>
    <mergeCell ref="A7:F7"/>
    <mergeCell ref="G7:L7"/>
  </mergeCells>
  <phoneticPr fontId="6" type="noConversion"/>
  <pageMargins left="0.59055118110236227" right="0.59055118110236227" top="0.98425196850393704" bottom="0.59055118110236227" header="0.51181102362204722" footer="0.51181102362204722"/>
  <pageSetup paperSize="9" scale="94" orientation="landscape" r:id="rId1"/>
  <headerFooter alignWithMargins="0">
    <oddHeader>&amp;LKálmánfi Béla Művelődési Ház és Könyvtár&amp;RIII/1. számú melléklet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6"/>
  <sheetViews>
    <sheetView showGridLines="0" zoomScaleNormal="100" workbookViewId="0">
      <selection activeCell="G28" sqref="G28"/>
    </sheetView>
  </sheetViews>
  <sheetFormatPr defaultRowHeight="12.75" x14ac:dyDescent="0.2"/>
  <cols>
    <col min="1" max="1" width="12.28515625" customWidth="1"/>
    <col min="2" max="2" width="37.28515625" customWidth="1"/>
    <col min="3" max="3" width="12.85546875" customWidth="1"/>
    <col min="4" max="4" width="11.7109375" customWidth="1"/>
    <col min="5" max="5" width="11.42578125" customWidth="1"/>
    <col min="6" max="6" width="12.28515625" customWidth="1"/>
  </cols>
  <sheetData>
    <row r="1" spans="1:6" x14ac:dyDescent="0.2">
      <c r="E1" s="6"/>
      <c r="F1" s="6"/>
    </row>
    <row r="2" spans="1:6" x14ac:dyDescent="0.2">
      <c r="A2" s="344" t="s">
        <v>153</v>
      </c>
      <c r="B2" s="344"/>
      <c r="C2" s="344"/>
      <c r="D2" s="344"/>
      <c r="E2" s="344"/>
      <c r="F2" s="344"/>
    </row>
    <row r="3" spans="1:6" x14ac:dyDescent="0.2">
      <c r="A3" s="344" t="s">
        <v>116</v>
      </c>
      <c r="B3" s="344"/>
      <c r="C3" s="344"/>
      <c r="D3" s="344"/>
      <c r="E3" s="344"/>
      <c r="F3" s="344"/>
    </row>
    <row r="4" spans="1:6" x14ac:dyDescent="0.2">
      <c r="A4" s="69"/>
      <c r="B4" s="69"/>
      <c r="C4" s="69"/>
      <c r="D4" s="69"/>
      <c r="E4" s="69"/>
      <c r="F4" s="70" t="s">
        <v>49</v>
      </c>
    </row>
    <row r="5" spans="1:6" ht="24" customHeight="1" thickBot="1" x14ac:dyDescent="0.25">
      <c r="A5" s="345" t="s">
        <v>34</v>
      </c>
      <c r="B5" s="345"/>
      <c r="C5" s="345"/>
      <c r="D5" s="345"/>
      <c r="E5" s="345"/>
      <c r="F5" s="345"/>
    </row>
    <row r="6" spans="1:6" ht="18.75" customHeight="1" x14ac:dyDescent="0.2">
      <c r="A6" s="346" t="s">
        <v>0</v>
      </c>
      <c r="B6" s="348" t="s">
        <v>18</v>
      </c>
      <c r="C6" s="350">
        <v>2022</v>
      </c>
      <c r="D6" s="351"/>
      <c r="E6" s="352"/>
      <c r="F6" s="164">
        <v>2023</v>
      </c>
    </row>
    <row r="7" spans="1:6" ht="36.75" customHeight="1" thickBot="1" x14ac:dyDescent="0.25">
      <c r="A7" s="347"/>
      <c r="B7" s="349"/>
      <c r="C7" s="72" t="s">
        <v>59</v>
      </c>
      <c r="D7" s="72" t="s">
        <v>113</v>
      </c>
      <c r="E7" s="72" t="s">
        <v>58</v>
      </c>
      <c r="F7" s="73" t="s">
        <v>59</v>
      </c>
    </row>
    <row r="8" spans="1:6" ht="24.95" customHeight="1" x14ac:dyDescent="0.2">
      <c r="A8" s="88" t="s">
        <v>101</v>
      </c>
      <c r="B8" s="89" t="s">
        <v>102</v>
      </c>
      <c r="C8" s="90">
        <f>SUM('Bevételek COFOG'!C17)</f>
        <v>200000</v>
      </c>
      <c r="D8" s="90">
        <f>SUM(F8-C8)</f>
        <v>400000</v>
      </c>
      <c r="E8" s="77">
        <f>F8/C8*100</f>
        <v>300</v>
      </c>
      <c r="F8" s="91">
        <f>'Bevételek COFOG'!F17</f>
        <v>600000</v>
      </c>
    </row>
    <row r="9" spans="1:6" ht="24.95" customHeight="1" x14ac:dyDescent="0.2">
      <c r="A9" s="74" t="s">
        <v>62</v>
      </c>
      <c r="B9" s="75" t="s">
        <v>63</v>
      </c>
      <c r="C9" s="87">
        <f>SUM('Bevételek COFOG'!C18)</f>
        <v>3000</v>
      </c>
      <c r="D9" s="90">
        <f t="shared" ref="D9:D13" si="0">SUM(F9-C9)</f>
        <v>0</v>
      </c>
      <c r="E9" s="77">
        <f t="shared" ref="E9:E13" si="1">F9/C9*100</f>
        <v>100</v>
      </c>
      <c r="F9" s="92">
        <f>'Bevételek COFOG'!F18</f>
        <v>3000</v>
      </c>
    </row>
    <row r="10" spans="1:6" ht="24.95" customHeight="1" x14ac:dyDescent="0.2">
      <c r="A10" s="74" t="s">
        <v>2</v>
      </c>
      <c r="B10" s="75" t="s">
        <v>19</v>
      </c>
      <c r="C10" s="87">
        <f>SUM('Bevételek COFOG'!C9)</f>
        <v>272665</v>
      </c>
      <c r="D10" s="90">
        <f t="shared" si="0"/>
        <v>-100296</v>
      </c>
      <c r="E10" s="77">
        <f t="shared" si="1"/>
        <v>63.2164010782462</v>
      </c>
      <c r="F10" s="78">
        <f>'Bevételek COFOG'!F9</f>
        <v>172369</v>
      </c>
    </row>
    <row r="11" spans="1:6" ht="24.95" customHeight="1" x14ac:dyDescent="0.2">
      <c r="A11" s="340" t="s">
        <v>3</v>
      </c>
      <c r="B11" s="79" t="s">
        <v>20</v>
      </c>
      <c r="C11" s="174">
        <f>SUM(C12:C13)</f>
        <v>17775820</v>
      </c>
      <c r="D11" s="90">
        <f t="shared" si="0"/>
        <v>3751811</v>
      </c>
      <c r="E11" s="77">
        <f t="shared" si="1"/>
        <v>121.10626120201486</v>
      </c>
      <c r="F11" s="80">
        <f>'Bevételek COFOG'!F10</f>
        <v>21527631</v>
      </c>
    </row>
    <row r="12" spans="1:6" ht="24.95" customHeight="1" x14ac:dyDescent="0.2">
      <c r="A12" s="341"/>
      <c r="B12" s="81" t="s">
        <v>57</v>
      </c>
      <c r="C12" s="175">
        <f>SUM('Bevételek COFOG'!C11)</f>
        <v>5654215</v>
      </c>
      <c r="D12" s="90">
        <f t="shared" si="0"/>
        <v>146058</v>
      </c>
      <c r="E12" s="77">
        <f t="shared" si="1"/>
        <v>102.58317025440313</v>
      </c>
      <c r="F12" s="82">
        <f>'Bevételek COFOG'!F11</f>
        <v>5800273</v>
      </c>
    </row>
    <row r="13" spans="1:6" ht="24.95" customHeight="1" thickBot="1" x14ac:dyDescent="0.25">
      <c r="A13" s="341"/>
      <c r="B13" s="84" t="s">
        <v>100</v>
      </c>
      <c r="C13" s="176">
        <f>SUM('Bevételek COFOG'!C12)</f>
        <v>12121605</v>
      </c>
      <c r="D13" s="90">
        <f t="shared" si="0"/>
        <v>3605753</v>
      </c>
      <c r="E13" s="77">
        <f t="shared" si="1"/>
        <v>129.7464980916306</v>
      </c>
      <c r="F13" s="83">
        <f>'Bevételek COFOG'!F12</f>
        <v>15727358</v>
      </c>
    </row>
    <row r="14" spans="1:6" ht="26.25" customHeight="1" thickBot="1" x14ac:dyDescent="0.25">
      <c r="A14" s="342" t="s">
        <v>106</v>
      </c>
      <c r="B14" s="343"/>
      <c r="C14" s="177">
        <f>SUM(C8:C11)</f>
        <v>18251485</v>
      </c>
      <c r="D14" s="177">
        <f t="shared" ref="D14" si="2">SUM(D8:D11)</f>
        <v>4051515</v>
      </c>
      <c r="E14" s="96">
        <f>F14/C14*100</f>
        <v>122.19827592111</v>
      </c>
      <c r="F14" s="85">
        <f>SUM(F8:F11)</f>
        <v>22303000</v>
      </c>
    </row>
    <row r="15" spans="1:6" ht="24.95" customHeight="1" x14ac:dyDescent="0.2">
      <c r="A15" s="93"/>
      <c r="B15" s="93"/>
      <c r="C15" s="93"/>
      <c r="D15" s="94"/>
      <c r="E15" s="95"/>
      <c r="F15" s="94"/>
    </row>
    <row r="16" spans="1:6" x14ac:dyDescent="0.2">
      <c r="A16" s="45" t="s">
        <v>115</v>
      </c>
      <c r="B16" s="45"/>
      <c r="C16" s="205">
        <f>C14-'Bevételek COFOG'!C21</f>
        <v>0</v>
      </c>
      <c r="D16" s="205">
        <f>D14-'Bevételek COFOG'!D21</f>
        <v>0</v>
      </c>
      <c r="E16" s="205">
        <f>E14-'Bevételek COFOG'!E21</f>
        <v>0</v>
      </c>
      <c r="F16" s="205">
        <f>F14-'Bevételek COFOG'!F21</f>
        <v>0</v>
      </c>
    </row>
  </sheetData>
  <sheetProtection algorithmName="SHA-512" hashValue="0URqL2N+ZBUCgl/zGfWjHvj/QWI3s6GUcQTtvu46NF0CvnVdTHfKsoPmZTInyKp3uaK6BjGxqzQYpWpGGQu7qg==" saltValue="sgTX8BX6qkrppaPN2v3hEQ==" spinCount="100000" sheet="1" objects="1" scenarios="1"/>
  <mergeCells count="8">
    <mergeCell ref="A11:A13"/>
    <mergeCell ref="A14:B14"/>
    <mergeCell ref="A2:F2"/>
    <mergeCell ref="A3:F3"/>
    <mergeCell ref="A5:F5"/>
    <mergeCell ref="A6:A7"/>
    <mergeCell ref="B6:B7"/>
    <mergeCell ref="C6:E6"/>
  </mergeCells>
  <pageMargins left="0.98425196850393704" right="0.59055118110236227" top="0.59055118110236227" bottom="0.59055118110236227" header="0.51181102362204722" footer="0.51181102362204722"/>
  <pageSetup paperSize="9" scale="88" orientation="portrait" r:id="rId1"/>
  <headerFooter alignWithMargins="0">
    <oddHeader>&amp;LKálmánfi Béla Művelődési Ház és Könyvtár&amp;RIII/2.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showGridLines="0" zoomScaleNormal="100" workbookViewId="0">
      <selection activeCell="F13" sqref="F13"/>
    </sheetView>
  </sheetViews>
  <sheetFormatPr defaultRowHeight="12.75" x14ac:dyDescent="0.2"/>
  <cols>
    <col min="1" max="1" width="12.28515625" customWidth="1"/>
    <col min="2" max="2" width="37.28515625" customWidth="1"/>
    <col min="3" max="3" width="12.85546875" customWidth="1"/>
    <col min="4" max="4" width="11.7109375" customWidth="1"/>
    <col min="5" max="5" width="11.42578125" customWidth="1"/>
    <col min="6" max="6" width="12.28515625" customWidth="1"/>
  </cols>
  <sheetData>
    <row r="1" spans="1:6" x14ac:dyDescent="0.2">
      <c r="E1" s="6"/>
      <c r="F1" s="6"/>
    </row>
    <row r="2" spans="1:6" x14ac:dyDescent="0.2">
      <c r="A2" s="344" t="s">
        <v>154</v>
      </c>
      <c r="B2" s="344"/>
      <c r="C2" s="344"/>
      <c r="D2" s="344"/>
      <c r="E2" s="344"/>
      <c r="F2" s="344"/>
    </row>
    <row r="3" spans="1:6" x14ac:dyDescent="0.2">
      <c r="A3" s="344" t="s">
        <v>116</v>
      </c>
      <c r="B3" s="344"/>
      <c r="C3" s="344"/>
      <c r="D3" s="344"/>
      <c r="E3" s="344"/>
      <c r="F3" s="344"/>
    </row>
    <row r="4" spans="1:6" x14ac:dyDescent="0.2">
      <c r="A4" s="69"/>
      <c r="B4" s="69"/>
      <c r="C4" s="69"/>
      <c r="D4" s="69"/>
      <c r="E4" s="69"/>
      <c r="F4" s="70" t="s">
        <v>49</v>
      </c>
    </row>
    <row r="5" spans="1:6" ht="24" customHeight="1" thickBot="1" x14ac:dyDescent="0.25">
      <c r="A5" s="345" t="s">
        <v>99</v>
      </c>
      <c r="B5" s="345"/>
      <c r="C5" s="345"/>
      <c r="D5" s="345"/>
      <c r="E5" s="345"/>
      <c r="F5" s="345"/>
    </row>
    <row r="6" spans="1:6" ht="27" customHeight="1" x14ac:dyDescent="0.2">
      <c r="A6" s="353" t="s">
        <v>96</v>
      </c>
      <c r="B6" s="354"/>
      <c r="C6" s="354"/>
      <c r="D6" s="354"/>
      <c r="E6" s="354"/>
      <c r="F6" s="355"/>
    </row>
    <row r="7" spans="1:6" ht="18.75" customHeight="1" x14ac:dyDescent="0.2">
      <c r="A7" s="356" t="s">
        <v>0</v>
      </c>
      <c r="B7" s="357" t="s">
        <v>18</v>
      </c>
      <c r="C7" s="358">
        <v>2022</v>
      </c>
      <c r="D7" s="359"/>
      <c r="E7" s="360"/>
      <c r="F7" s="71">
        <v>2023</v>
      </c>
    </row>
    <row r="8" spans="1:6" ht="36.75" customHeight="1" thickBot="1" x14ac:dyDescent="0.25">
      <c r="A8" s="347"/>
      <c r="B8" s="349"/>
      <c r="C8" s="72" t="s">
        <v>59</v>
      </c>
      <c r="D8" s="72" t="s">
        <v>113</v>
      </c>
      <c r="E8" s="72" t="s">
        <v>58</v>
      </c>
      <c r="F8" s="73" t="s">
        <v>59</v>
      </c>
    </row>
    <row r="9" spans="1:6" ht="24.95" customHeight="1" x14ac:dyDescent="0.2">
      <c r="A9" s="74" t="s">
        <v>2</v>
      </c>
      <c r="B9" s="75" t="s">
        <v>19</v>
      </c>
      <c r="C9" s="87">
        <v>272665</v>
      </c>
      <c r="D9" s="76">
        <f>F9-C9</f>
        <v>-100296</v>
      </c>
      <c r="E9" s="77">
        <f>F9/C9*100</f>
        <v>63.2164010782462</v>
      </c>
      <c r="F9" s="78">
        <v>172369</v>
      </c>
    </row>
    <row r="10" spans="1:6" ht="24.95" customHeight="1" x14ac:dyDescent="0.2">
      <c r="A10" s="340" t="s">
        <v>3</v>
      </c>
      <c r="B10" s="79" t="s">
        <v>20</v>
      </c>
      <c r="C10" s="174">
        <v>17775820</v>
      </c>
      <c r="D10" s="76">
        <f t="shared" ref="D10:D12" si="0">F10-C10</f>
        <v>3751811</v>
      </c>
      <c r="E10" s="77">
        <f t="shared" ref="E10:E12" si="1">F10/C10*100</f>
        <v>121.10626120201486</v>
      </c>
      <c r="F10" s="80">
        <f>F11+F12</f>
        <v>21527631</v>
      </c>
    </row>
    <row r="11" spans="1:6" ht="24.95" customHeight="1" x14ac:dyDescent="0.2">
      <c r="A11" s="341"/>
      <c r="B11" s="81" t="s">
        <v>57</v>
      </c>
      <c r="C11" s="175">
        <v>5654215</v>
      </c>
      <c r="D11" s="76">
        <f t="shared" si="0"/>
        <v>146058</v>
      </c>
      <c r="E11" s="77">
        <f t="shared" si="1"/>
        <v>102.58317025440313</v>
      </c>
      <c r="F11" s="82">
        <v>5800273</v>
      </c>
    </row>
    <row r="12" spans="1:6" ht="24.95" customHeight="1" thickBot="1" x14ac:dyDescent="0.25">
      <c r="A12" s="341"/>
      <c r="B12" s="84" t="s">
        <v>100</v>
      </c>
      <c r="C12" s="176">
        <v>12121605</v>
      </c>
      <c r="D12" s="76">
        <f t="shared" si="0"/>
        <v>3605753</v>
      </c>
      <c r="E12" s="77">
        <f t="shared" si="1"/>
        <v>129.7464980916306</v>
      </c>
      <c r="F12" s="83">
        <v>15727358</v>
      </c>
    </row>
    <row r="13" spans="1:6" ht="26.25" customHeight="1" thickBot="1" x14ac:dyDescent="0.25">
      <c r="A13" s="342" t="s">
        <v>64</v>
      </c>
      <c r="B13" s="343"/>
      <c r="C13" s="177">
        <f>SUM(C9:C10)</f>
        <v>18048485</v>
      </c>
      <c r="D13" s="177">
        <f t="shared" ref="D13" si="2">SUM(D9:D10)</f>
        <v>3651515</v>
      </c>
      <c r="E13" s="86">
        <f>F13/C13*100</f>
        <v>120.23169811759824</v>
      </c>
      <c r="F13" s="85">
        <f>SUM(F9:F10)</f>
        <v>21700000</v>
      </c>
    </row>
    <row r="14" spans="1:6" ht="26.25" customHeight="1" x14ac:dyDescent="0.2">
      <c r="A14" s="353" t="s">
        <v>97</v>
      </c>
      <c r="B14" s="354"/>
      <c r="C14" s="354"/>
      <c r="D14" s="354"/>
      <c r="E14" s="354"/>
      <c r="F14" s="355"/>
    </row>
    <row r="15" spans="1:6" ht="21.75" customHeight="1" x14ac:dyDescent="0.2">
      <c r="A15" s="356" t="s">
        <v>0</v>
      </c>
      <c r="B15" s="357" t="s">
        <v>18</v>
      </c>
      <c r="C15" s="358">
        <v>2022</v>
      </c>
      <c r="D15" s="359"/>
      <c r="E15" s="360"/>
      <c r="F15" s="71">
        <v>2023</v>
      </c>
    </row>
    <row r="16" spans="1:6" ht="36" customHeight="1" thickBot="1" x14ac:dyDescent="0.25">
      <c r="A16" s="347"/>
      <c r="B16" s="349"/>
      <c r="C16" s="72" t="s">
        <v>59</v>
      </c>
      <c r="D16" s="72" t="s">
        <v>113</v>
      </c>
      <c r="E16" s="72" t="s">
        <v>58</v>
      </c>
      <c r="F16" s="73" t="s">
        <v>59</v>
      </c>
    </row>
    <row r="17" spans="1:6" ht="24.95" customHeight="1" x14ac:dyDescent="0.2">
      <c r="A17" s="88" t="s">
        <v>101</v>
      </c>
      <c r="B17" s="89" t="s">
        <v>102</v>
      </c>
      <c r="C17" s="90">
        <v>200000</v>
      </c>
      <c r="D17" s="87">
        <f>F17-C17</f>
        <v>400000</v>
      </c>
      <c r="E17" s="77">
        <f>F17/C17*100</f>
        <v>300</v>
      </c>
      <c r="F17" s="91">
        <v>600000</v>
      </c>
    </row>
    <row r="18" spans="1:6" ht="24.95" customHeight="1" thickBot="1" x14ac:dyDescent="0.25">
      <c r="A18" s="74" t="s">
        <v>62</v>
      </c>
      <c r="B18" s="75" t="s">
        <v>63</v>
      </c>
      <c r="C18" s="87">
        <v>3000</v>
      </c>
      <c r="D18" s="87">
        <f>F18-C18</f>
        <v>0</v>
      </c>
      <c r="E18" s="77">
        <f>F18/C18*100</f>
        <v>100</v>
      </c>
      <c r="F18" s="92">
        <v>3000</v>
      </c>
    </row>
    <row r="19" spans="1:6" ht="24.95" customHeight="1" thickBot="1" x14ac:dyDescent="0.25">
      <c r="A19" s="342" t="s">
        <v>64</v>
      </c>
      <c r="B19" s="343"/>
      <c r="C19" s="177">
        <f>SUM(C17:C18)</f>
        <v>203000</v>
      </c>
      <c r="D19" s="177">
        <f t="shared" ref="D19" si="3">SUM(D17:D18)</f>
        <v>400000</v>
      </c>
      <c r="E19" s="86">
        <f>F19/C19*100</f>
        <v>297.04433497536945</v>
      </c>
      <c r="F19" s="85">
        <f>SUM(F17:F18)</f>
        <v>603000</v>
      </c>
    </row>
    <row r="20" spans="1:6" ht="24.95" customHeight="1" thickBot="1" x14ac:dyDescent="0.25">
      <c r="A20" s="93"/>
      <c r="B20" s="93"/>
      <c r="C20" s="93"/>
      <c r="D20" s="94"/>
      <c r="E20" s="95"/>
      <c r="F20" s="94"/>
    </row>
    <row r="21" spans="1:6" ht="26.25" customHeight="1" thickBot="1" x14ac:dyDescent="0.25">
      <c r="A21" s="342" t="s">
        <v>65</v>
      </c>
      <c r="B21" s="343"/>
      <c r="C21" s="85">
        <f>SUM(C13+C19)</f>
        <v>18251485</v>
      </c>
      <c r="D21" s="85">
        <f t="shared" ref="D21" si="4">SUM(D13+D19)</f>
        <v>4051515</v>
      </c>
      <c r="E21" s="96">
        <f>F21/C21*100</f>
        <v>122.19827592111</v>
      </c>
      <c r="F21" s="85">
        <f>F13+F19</f>
        <v>22303000</v>
      </c>
    </row>
    <row r="24" spans="1:6" x14ac:dyDescent="0.2">
      <c r="F24" s="23">
        <f>SUM(F21-'Kiadások COFOG szerint'!F60)</f>
        <v>0</v>
      </c>
    </row>
  </sheetData>
  <mergeCells count="15">
    <mergeCell ref="A2:F2"/>
    <mergeCell ref="A13:B13"/>
    <mergeCell ref="A3:F3"/>
    <mergeCell ref="A6:F6"/>
    <mergeCell ref="A7:A8"/>
    <mergeCell ref="B7:B8"/>
    <mergeCell ref="A10:A12"/>
    <mergeCell ref="A5:F5"/>
    <mergeCell ref="C7:E7"/>
    <mergeCell ref="A21:B21"/>
    <mergeCell ref="A14:F14"/>
    <mergeCell ref="A15:A16"/>
    <mergeCell ref="B15:B16"/>
    <mergeCell ref="A19:B19"/>
    <mergeCell ref="C15:E15"/>
  </mergeCells>
  <phoneticPr fontId="0" type="noConversion"/>
  <pageMargins left="1" right="1" top="1" bottom="1" header="0.5" footer="0.5"/>
  <pageSetup paperSize="9" scale="67" orientation="portrait" r:id="rId1"/>
  <headerFooter alignWithMargins="0">
    <oddHeader>&amp;LKálmánfy Béla Művelődési Ház&amp;RIII/2.a) számú melléklet</oddHeader>
    <oddFooter>&amp;C&amp;P/&amp;N&amp;R2020.01.hó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4"/>
  <sheetViews>
    <sheetView showGridLines="0" zoomScaleNormal="100" workbookViewId="0">
      <selection activeCell="J18" sqref="J18"/>
    </sheetView>
  </sheetViews>
  <sheetFormatPr defaultRowHeight="12.75" x14ac:dyDescent="0.2"/>
  <cols>
    <col min="1" max="1" width="12.28515625" customWidth="1"/>
    <col min="2" max="2" width="38.140625" customWidth="1"/>
    <col min="3" max="3" width="15.42578125" customWidth="1"/>
    <col min="4" max="4" width="13.140625" customWidth="1"/>
    <col min="5" max="5" width="9.7109375" customWidth="1"/>
    <col min="6" max="6" width="17" customWidth="1"/>
    <col min="7" max="8" width="10.140625" bestFit="1" customWidth="1"/>
  </cols>
  <sheetData>
    <row r="1" spans="1:7" x14ac:dyDescent="0.2">
      <c r="E1" s="6"/>
      <c r="F1" s="6"/>
    </row>
    <row r="2" spans="1:7" x14ac:dyDescent="0.2">
      <c r="A2" s="344" t="s">
        <v>153</v>
      </c>
      <c r="B2" s="344"/>
      <c r="C2" s="344"/>
      <c r="D2" s="344"/>
      <c r="E2" s="344"/>
      <c r="F2" s="344"/>
    </row>
    <row r="3" spans="1:7" x14ac:dyDescent="0.2">
      <c r="A3" s="344" t="s">
        <v>116</v>
      </c>
      <c r="B3" s="344"/>
      <c r="C3" s="344"/>
      <c r="D3" s="344"/>
      <c r="E3" s="344"/>
      <c r="F3" s="344"/>
    </row>
    <row r="4" spans="1:7" ht="13.5" thickBot="1" x14ac:dyDescent="0.25">
      <c r="F4" s="9" t="s">
        <v>49</v>
      </c>
    </row>
    <row r="5" spans="1:7" ht="21.75" customHeight="1" thickBot="1" x14ac:dyDescent="0.25">
      <c r="A5" s="366" t="s">
        <v>38</v>
      </c>
      <c r="B5" s="367"/>
      <c r="C5" s="367"/>
      <c r="D5" s="367"/>
      <c r="E5" s="367"/>
      <c r="F5" s="368"/>
    </row>
    <row r="6" spans="1:7" x14ac:dyDescent="0.2">
      <c r="A6" s="369" t="s">
        <v>0</v>
      </c>
      <c r="B6" s="371" t="s">
        <v>18</v>
      </c>
      <c r="C6" s="373">
        <v>2022</v>
      </c>
      <c r="D6" s="351"/>
      <c r="E6" s="352"/>
      <c r="F6" s="97">
        <v>2023</v>
      </c>
    </row>
    <row r="7" spans="1:7" ht="30.75" customHeight="1" thickBot="1" x14ac:dyDescent="0.25">
      <c r="A7" s="370"/>
      <c r="B7" s="372"/>
      <c r="C7" s="98" t="s">
        <v>59</v>
      </c>
      <c r="D7" s="98" t="s">
        <v>113</v>
      </c>
      <c r="E7" s="98" t="s">
        <v>58</v>
      </c>
      <c r="F7" s="99" t="s">
        <v>59</v>
      </c>
    </row>
    <row r="8" spans="1:7" ht="22.5" customHeight="1" x14ac:dyDescent="0.2">
      <c r="A8" s="100" t="s">
        <v>4</v>
      </c>
      <c r="B8" s="196" t="s">
        <v>21</v>
      </c>
      <c r="C8" s="198">
        <f>SUM('Kiadások COFOG szerint'!C30)</f>
        <v>9780000</v>
      </c>
      <c r="D8" s="102">
        <f t="shared" ref="D8:D16" si="0">F8-C8</f>
        <v>820000</v>
      </c>
      <c r="E8" s="103">
        <f>F8/C8*100</f>
        <v>108.38445807770962</v>
      </c>
      <c r="F8" s="104">
        <f>'Kiadások COFOG szerint'!F30</f>
        <v>10600000</v>
      </c>
      <c r="G8" s="15"/>
    </row>
    <row r="9" spans="1:7" ht="22.5" customHeight="1" x14ac:dyDescent="0.2">
      <c r="A9" s="100" t="s">
        <v>157</v>
      </c>
      <c r="B9" s="196" t="s">
        <v>158</v>
      </c>
      <c r="C9" s="199">
        <v>0</v>
      </c>
      <c r="D9" s="102">
        <f t="shared" si="0"/>
        <v>460000</v>
      </c>
      <c r="E9" s="103">
        <v>0</v>
      </c>
      <c r="F9" s="104">
        <f>SUM('Kiadások COFOG szerint'!F31)</f>
        <v>460000</v>
      </c>
      <c r="G9" s="15"/>
    </row>
    <row r="10" spans="1:7" ht="22.5" customHeight="1" x14ac:dyDescent="0.2">
      <c r="A10" s="105" t="s">
        <v>66</v>
      </c>
      <c r="B10" s="197" t="s">
        <v>67</v>
      </c>
      <c r="C10" s="199">
        <f>SUM('Kiadások COFOG szerint'!C32)</f>
        <v>400000</v>
      </c>
      <c r="D10" s="102">
        <f t="shared" si="0"/>
        <v>-100000</v>
      </c>
      <c r="E10" s="103">
        <v>0</v>
      </c>
      <c r="F10" s="107">
        <f>'Kiadások COFOG szerint'!F32</f>
        <v>300000</v>
      </c>
    </row>
    <row r="11" spans="1:7" ht="22.5" customHeight="1" x14ac:dyDescent="0.2">
      <c r="A11" s="105" t="s">
        <v>5</v>
      </c>
      <c r="B11" s="197" t="s">
        <v>22</v>
      </c>
      <c r="C11" s="199">
        <f>SUM('Kiadások COFOG szerint'!C33)</f>
        <v>150000</v>
      </c>
      <c r="D11" s="102">
        <f t="shared" si="0"/>
        <v>-50000</v>
      </c>
      <c r="E11" s="103">
        <v>0</v>
      </c>
      <c r="F11" s="107">
        <f>'Kiadások COFOG szerint'!F33</f>
        <v>100000</v>
      </c>
      <c r="G11" s="15"/>
    </row>
    <row r="12" spans="1:7" ht="22.5" customHeight="1" x14ac:dyDescent="0.2">
      <c r="A12" s="105" t="s">
        <v>6</v>
      </c>
      <c r="B12" s="197" t="s">
        <v>23</v>
      </c>
      <c r="C12" s="199">
        <f>SUM('Kiadások COFOG szerint'!C34)</f>
        <v>24000</v>
      </c>
      <c r="D12" s="102">
        <f t="shared" si="0"/>
        <v>-24000</v>
      </c>
      <c r="E12" s="103">
        <f t="shared" ref="E12:E15" si="1">F12/C12*100</f>
        <v>0</v>
      </c>
      <c r="F12" s="107">
        <f>'Kiadások COFOG szerint'!F34</f>
        <v>0</v>
      </c>
      <c r="G12" s="15"/>
    </row>
    <row r="13" spans="1:7" ht="22.5" customHeight="1" x14ac:dyDescent="0.2">
      <c r="A13" s="105" t="s">
        <v>7</v>
      </c>
      <c r="B13" s="197" t="s">
        <v>24</v>
      </c>
      <c r="C13" s="199">
        <f>SUM('Kiadások COFOG szerint'!C35)</f>
        <v>296000</v>
      </c>
      <c r="D13" s="102">
        <f t="shared" si="0"/>
        <v>644000</v>
      </c>
      <c r="E13" s="103">
        <f t="shared" si="1"/>
        <v>317.56756756756761</v>
      </c>
      <c r="F13" s="107">
        <f>'Kiadások COFOG szerint'!F35</f>
        <v>940000</v>
      </c>
    </row>
    <row r="14" spans="1:7" ht="22.5" customHeight="1" x14ac:dyDescent="0.2">
      <c r="A14" s="108" t="s">
        <v>112</v>
      </c>
      <c r="B14" s="195" t="s">
        <v>111</v>
      </c>
      <c r="C14" s="133">
        <f>SUM('Kiadások COFOG szerint'!C36)</f>
        <v>0</v>
      </c>
      <c r="D14" s="102">
        <f t="shared" si="0"/>
        <v>0</v>
      </c>
      <c r="E14" s="103">
        <v>0</v>
      </c>
      <c r="F14" s="107">
        <f>'Kiadások COFOG szerint'!F36</f>
        <v>0</v>
      </c>
    </row>
    <row r="15" spans="1:7" ht="33" customHeight="1" x14ac:dyDescent="0.2">
      <c r="A15" s="105" t="s">
        <v>8</v>
      </c>
      <c r="B15" s="322" t="s">
        <v>25</v>
      </c>
      <c r="C15" s="323">
        <f>SUM('Kiadások COFOG szerint'!C16+'Kiadások COFOG szerint'!C37)</f>
        <v>720000</v>
      </c>
      <c r="D15" s="120">
        <f t="shared" si="0"/>
        <v>0</v>
      </c>
      <c r="E15" s="121">
        <f t="shared" si="1"/>
        <v>100</v>
      </c>
      <c r="F15" s="107">
        <f>'Kiadások COFOG szerint'!F16+'Kiadások COFOG szerint'!F37</f>
        <v>720000</v>
      </c>
    </row>
    <row r="16" spans="1:7" ht="33" customHeight="1" thickBot="1" x14ac:dyDescent="0.25">
      <c r="A16" s="318" t="s">
        <v>161</v>
      </c>
      <c r="B16" s="319" t="s">
        <v>163</v>
      </c>
      <c r="C16" s="200">
        <v>0</v>
      </c>
      <c r="D16" s="120">
        <f t="shared" si="0"/>
        <v>30000</v>
      </c>
      <c r="E16" s="320">
        <v>0</v>
      </c>
      <c r="F16" s="321">
        <f>SUM('Kiadások COFOG szerint'!F38)</f>
        <v>30000</v>
      </c>
    </row>
    <row r="17" spans="1:10" ht="24" customHeight="1" thickBot="1" x14ac:dyDescent="0.25">
      <c r="A17" s="361" t="s">
        <v>35</v>
      </c>
      <c r="B17" s="362"/>
      <c r="C17" s="178">
        <f>SUM(C8:C15)</f>
        <v>11370000</v>
      </c>
      <c r="D17" s="178">
        <f>SUM(D8:D16)</f>
        <v>1780000</v>
      </c>
      <c r="E17" s="112">
        <f>F17/C17*100</f>
        <v>115.65523306948108</v>
      </c>
      <c r="F17" s="111">
        <f>SUM(F8:F16)</f>
        <v>13150000</v>
      </c>
      <c r="H17" s="23"/>
    </row>
    <row r="18" spans="1:10" ht="20.100000000000001" customHeight="1" x14ac:dyDescent="0.2">
      <c r="A18" s="100" t="s">
        <v>9</v>
      </c>
      <c r="B18" s="101" t="s">
        <v>26</v>
      </c>
      <c r="C18" s="102">
        <f>SUM('Kiadások COFOG szerint'!C18+'Kiadások COFOG szerint'!C40)</f>
        <v>1400000</v>
      </c>
      <c r="D18" s="102">
        <f>F18-C18</f>
        <v>230000</v>
      </c>
      <c r="E18" s="103">
        <f>F18/C18*100</f>
        <v>116.42857142857143</v>
      </c>
      <c r="F18" s="104">
        <f>'Kiadások COFOG szerint'!F18+'Kiadások COFOG szerint'!F40</f>
        <v>1630000</v>
      </c>
      <c r="G18" s="15"/>
    </row>
    <row r="19" spans="1:10" ht="23.25" customHeight="1" thickBot="1" x14ac:dyDescent="0.25">
      <c r="A19" s="108" t="s">
        <v>10</v>
      </c>
      <c r="B19" s="109" t="s">
        <v>27</v>
      </c>
      <c r="C19" s="110">
        <f>SUM('Kiadások COFOG szerint'!C19+'Kiadások COFOG szerint'!C41)</f>
        <v>0</v>
      </c>
      <c r="D19" s="102">
        <f>F19-C19</f>
        <v>80000</v>
      </c>
      <c r="E19" s="103">
        <v>0</v>
      </c>
      <c r="F19" s="104">
        <f>'Kiadások COFOG szerint'!F41</f>
        <v>80000</v>
      </c>
      <c r="G19" s="15"/>
    </row>
    <row r="20" spans="1:10" ht="24.95" customHeight="1" thickBot="1" x14ac:dyDescent="0.25">
      <c r="A20" s="363" t="s">
        <v>36</v>
      </c>
      <c r="B20" s="362"/>
      <c r="C20" s="178">
        <f>SUM(C18:C19)</f>
        <v>1400000</v>
      </c>
      <c r="D20" s="178">
        <f t="shared" ref="D20" si="2">SUM(D18:D19)</f>
        <v>310000</v>
      </c>
      <c r="E20" s="112">
        <f t="shared" ref="E20:E26" si="3">F20/C20*100</f>
        <v>122.14285714285715</v>
      </c>
      <c r="F20" s="111">
        <f>SUM(F18:F19)</f>
        <v>1710000</v>
      </c>
    </row>
    <row r="21" spans="1:10" ht="20.100000000000001" customHeight="1" x14ac:dyDescent="0.2">
      <c r="A21" s="113" t="s">
        <v>11</v>
      </c>
      <c r="B21" s="114" t="s">
        <v>28</v>
      </c>
      <c r="C21" s="115">
        <f>SUM('Kiadások COFOG szerint'!C9+'Kiadások COFOG szerint'!C21+'Kiadások COFOG szerint'!C43)</f>
        <v>755000</v>
      </c>
      <c r="D21" s="126">
        <f t="shared" ref="D21:D31" si="4">SUM(F21-C21)</f>
        <v>-145095</v>
      </c>
      <c r="E21" s="121">
        <f t="shared" si="3"/>
        <v>80.782119205298002</v>
      </c>
      <c r="F21" s="116">
        <f>'Kiadások COFOG szerint'!F21+'Kiadások COFOG szerint'!F43+'Kiadások COFOG szerint'!F9</f>
        <v>609905</v>
      </c>
      <c r="G21" s="15"/>
    </row>
    <row r="22" spans="1:10" ht="20.100000000000001" customHeight="1" x14ac:dyDescent="0.2">
      <c r="A22" s="113" t="s">
        <v>12</v>
      </c>
      <c r="B22" s="117" t="s">
        <v>29</v>
      </c>
      <c r="C22" s="118">
        <f>SUM('Kiadások COFOG szerint'!C22+'Kiadások COFOG szerint'!C44)</f>
        <v>500000</v>
      </c>
      <c r="D22" s="126">
        <f t="shared" si="4"/>
        <v>900000</v>
      </c>
      <c r="E22" s="121">
        <f t="shared" si="3"/>
        <v>280</v>
      </c>
      <c r="F22" s="119">
        <f>'Kiadások COFOG szerint'!F44+'Kiadások COFOG szerint'!F22</f>
        <v>1400000</v>
      </c>
      <c r="G22" s="15"/>
    </row>
    <row r="23" spans="1:10" ht="20.100000000000001" customHeight="1" x14ac:dyDescent="0.2">
      <c r="A23" s="113" t="s">
        <v>69</v>
      </c>
      <c r="B23" s="106" t="s">
        <v>70</v>
      </c>
      <c r="C23" s="120">
        <f>SUM('Kiadások COFOG szerint'!C45)</f>
        <v>93000</v>
      </c>
      <c r="D23" s="126">
        <f t="shared" si="4"/>
        <v>7000</v>
      </c>
      <c r="E23" s="121">
        <f t="shared" si="3"/>
        <v>107.5268817204301</v>
      </c>
      <c r="F23" s="107">
        <f>'Kiadások COFOG szerint'!F45</f>
        <v>100000</v>
      </c>
      <c r="G23" s="15"/>
    </row>
    <row r="24" spans="1:10" ht="20.100000000000001" customHeight="1" x14ac:dyDescent="0.2">
      <c r="A24" s="113" t="s">
        <v>75</v>
      </c>
      <c r="B24" s="122" t="s">
        <v>71</v>
      </c>
      <c r="C24" s="120">
        <f>SUM('Kiadások COFOG szerint'!C46)</f>
        <v>60000</v>
      </c>
      <c r="D24" s="126">
        <f t="shared" si="4"/>
        <v>24000</v>
      </c>
      <c r="E24" s="121">
        <f t="shared" si="3"/>
        <v>140</v>
      </c>
      <c r="F24" s="107">
        <f>'Kiadások COFOG szerint'!F46</f>
        <v>84000</v>
      </c>
      <c r="G24" s="15"/>
    </row>
    <row r="25" spans="1:10" ht="20.100000000000001" customHeight="1" x14ac:dyDescent="0.2">
      <c r="A25" s="113" t="s">
        <v>84</v>
      </c>
      <c r="B25" s="122" t="s">
        <v>103</v>
      </c>
      <c r="C25" s="120">
        <f>SUM('Kiadások COFOG szerint'!C47)</f>
        <v>1900000</v>
      </c>
      <c r="D25" s="126">
        <f t="shared" si="4"/>
        <v>750000</v>
      </c>
      <c r="E25" s="121">
        <f t="shared" si="3"/>
        <v>139.4736842105263</v>
      </c>
      <c r="F25" s="107">
        <f>SUM('Kiadások COFOG szerint'!F47)</f>
        <v>2650000</v>
      </c>
      <c r="G25" s="15"/>
    </row>
    <row r="26" spans="1:10" ht="20.100000000000001" customHeight="1" x14ac:dyDescent="0.2">
      <c r="A26" s="113" t="s">
        <v>82</v>
      </c>
      <c r="B26" s="122" t="s">
        <v>104</v>
      </c>
      <c r="C26" s="120">
        <f>SUM('Kiadások COFOG szerint'!C48)</f>
        <v>50000</v>
      </c>
      <c r="D26" s="126">
        <f t="shared" si="4"/>
        <v>0</v>
      </c>
      <c r="E26" s="121">
        <f t="shared" si="3"/>
        <v>100</v>
      </c>
      <c r="F26" s="107">
        <f>'Kiadások COFOG szerint'!F48+'Kiadások COFOG szerint'!F23</f>
        <v>50000</v>
      </c>
      <c r="G26" s="15"/>
    </row>
    <row r="27" spans="1:10" ht="20.100000000000001" customHeight="1" x14ac:dyDescent="0.2">
      <c r="A27" s="113" t="s">
        <v>127</v>
      </c>
      <c r="B27" s="122" t="s">
        <v>129</v>
      </c>
      <c r="C27" s="120">
        <f>SUM('Kiadások COFOG szerint'!C49)</f>
        <v>0</v>
      </c>
      <c r="D27" s="126">
        <f t="shared" si="4"/>
        <v>0</v>
      </c>
      <c r="E27" s="121"/>
      <c r="F27" s="107">
        <f>SUM('Kiadások COFOG szerint'!F49)</f>
        <v>0</v>
      </c>
      <c r="G27" s="15"/>
    </row>
    <row r="28" spans="1:10" ht="20.100000000000001" customHeight="1" x14ac:dyDescent="0.2">
      <c r="A28" s="123" t="s">
        <v>14</v>
      </c>
      <c r="B28" s="122" t="s">
        <v>30</v>
      </c>
      <c r="C28" s="120">
        <f>SUM('Kiadások COFOG szerint'!C50)</f>
        <v>800000</v>
      </c>
      <c r="D28" s="126">
        <f t="shared" si="4"/>
        <v>0</v>
      </c>
      <c r="E28" s="121">
        <f>F28/C28*100</f>
        <v>100</v>
      </c>
      <c r="F28" s="107">
        <f>'Kiadások COFOG szerint'!F50</f>
        <v>800000</v>
      </c>
      <c r="G28" s="15"/>
      <c r="J28" s="15"/>
    </row>
    <row r="29" spans="1:10" ht="20.100000000000001" customHeight="1" x14ac:dyDescent="0.2">
      <c r="A29" s="160" t="s">
        <v>15</v>
      </c>
      <c r="B29" s="122" t="s">
        <v>31</v>
      </c>
      <c r="C29" s="120">
        <f>SUM('Kiadások COFOG szerint'!C51)</f>
        <v>100000</v>
      </c>
      <c r="D29" s="126">
        <f t="shared" si="4"/>
        <v>50000</v>
      </c>
      <c r="E29" s="121">
        <v>0</v>
      </c>
      <c r="F29" s="107">
        <f>'Kiadások COFOG szerint'!F51</f>
        <v>150000</v>
      </c>
      <c r="G29" s="15"/>
      <c r="J29" s="15"/>
    </row>
    <row r="30" spans="1:10" ht="25.5" customHeight="1" x14ac:dyDescent="0.2">
      <c r="A30" s="124" t="s">
        <v>16</v>
      </c>
      <c r="B30" s="106" t="s">
        <v>32</v>
      </c>
      <c r="C30" s="120">
        <f>SUM('Kiadások COFOG szerint'!C11+'Kiadások COFOG szerint'!C24+'Kiadások COFOG szerint'!C52)</f>
        <v>964485</v>
      </c>
      <c r="D30" s="126">
        <f t="shared" si="4"/>
        <v>375610</v>
      </c>
      <c r="E30" s="121">
        <f>F30/C30*100</f>
        <v>138.94409970087665</v>
      </c>
      <c r="F30" s="107">
        <f>'Kiadások COFOG szerint'!F52+'Kiadások COFOG szerint'!F11+'Kiadások COFOG szerint'!F24</f>
        <v>1340095</v>
      </c>
      <c r="G30" s="15"/>
      <c r="J30" s="15"/>
    </row>
    <row r="31" spans="1:10" ht="20.100000000000001" customHeight="1" thickBot="1" x14ac:dyDescent="0.25">
      <c r="A31" s="125" t="s">
        <v>17</v>
      </c>
      <c r="B31" s="109" t="s">
        <v>33</v>
      </c>
      <c r="C31" s="126">
        <f>SUM('Kiadások COFOG szerint'!C53)</f>
        <v>5000</v>
      </c>
      <c r="D31" s="126">
        <f t="shared" si="4"/>
        <v>0</v>
      </c>
      <c r="E31" s="121">
        <v>0</v>
      </c>
      <c r="F31" s="127">
        <f>'Kiadások COFOG szerint'!F53</f>
        <v>5000</v>
      </c>
      <c r="G31" s="15"/>
      <c r="J31" s="15"/>
    </row>
    <row r="32" spans="1:10" ht="24.95" customHeight="1" thickBot="1" x14ac:dyDescent="0.25">
      <c r="A32" s="361" t="s">
        <v>37</v>
      </c>
      <c r="B32" s="362"/>
      <c r="C32" s="178">
        <f>SUM(C21:C31)</f>
        <v>5227485</v>
      </c>
      <c r="D32" s="178">
        <f t="shared" ref="D32" si="5">SUM(D21:D31)</f>
        <v>1961515</v>
      </c>
      <c r="E32" s="128">
        <f>F32/C32*100</f>
        <v>137.52311101801345</v>
      </c>
      <c r="F32" s="111">
        <f>SUM(F21:F31)</f>
        <v>7189000</v>
      </c>
      <c r="J32" s="15"/>
    </row>
    <row r="33" spans="1:10" ht="24.95" customHeight="1" x14ac:dyDescent="0.2">
      <c r="A33" s="131" t="s">
        <v>91</v>
      </c>
      <c r="B33" s="132" t="s">
        <v>92</v>
      </c>
      <c r="C33" s="198">
        <f>SUM('Kiadások COFOG szerint'!C55)</f>
        <v>200000</v>
      </c>
      <c r="D33" s="198">
        <f>SUM(F33-C33)</f>
        <v>0</v>
      </c>
      <c r="E33" s="163">
        <v>0</v>
      </c>
      <c r="F33" s="134">
        <f>'Kiadások COFOG szerint'!F55</f>
        <v>200000</v>
      </c>
      <c r="J33" s="15"/>
    </row>
    <row r="34" spans="1:10" ht="24.95" customHeight="1" thickBot="1" x14ac:dyDescent="0.25">
      <c r="A34" s="135" t="s">
        <v>93</v>
      </c>
      <c r="B34" s="136" t="s">
        <v>95</v>
      </c>
      <c r="C34" s="204">
        <f>SUM('Kiadások COFOG szerint'!C56)</f>
        <v>54000</v>
      </c>
      <c r="D34" s="199">
        <f>SUM(F34-C34)</f>
        <v>0</v>
      </c>
      <c r="E34" s="162">
        <v>0</v>
      </c>
      <c r="F34" s="137">
        <f>'Kiadások COFOG szerint'!F56</f>
        <v>54000</v>
      </c>
      <c r="J34" s="15"/>
    </row>
    <row r="35" spans="1:10" ht="24.95" customHeight="1" thickBot="1" x14ac:dyDescent="0.25">
      <c r="A35" s="361" t="s">
        <v>105</v>
      </c>
      <c r="B35" s="362"/>
      <c r="C35" s="178">
        <f>SUM(C33:C34)</f>
        <v>254000</v>
      </c>
      <c r="D35" s="178">
        <f t="shared" ref="D35" si="6">SUM(D33:D34)</f>
        <v>0</v>
      </c>
      <c r="E35" s="128">
        <v>0</v>
      </c>
      <c r="F35" s="111">
        <f>SUM(F33:F34)</f>
        <v>254000</v>
      </c>
      <c r="J35" s="15"/>
    </row>
    <row r="36" spans="1:10" ht="21.75" customHeight="1" thickBot="1" x14ac:dyDescent="0.25">
      <c r="A36" s="364" t="s">
        <v>1</v>
      </c>
      <c r="B36" s="365"/>
      <c r="C36" s="179">
        <f>SUM(C17+C20+C32+C35)</f>
        <v>18251485</v>
      </c>
      <c r="D36" s="179">
        <f t="shared" ref="D36" si="7">SUM(D17+D20+D32+D35)</f>
        <v>4051515</v>
      </c>
      <c r="E36" s="130">
        <f>F36/C36*100</f>
        <v>122.19827592111</v>
      </c>
      <c r="F36" s="129">
        <f>F17+F20+F32+F35</f>
        <v>22303000</v>
      </c>
      <c r="G36" s="16"/>
      <c r="J36" s="15"/>
    </row>
    <row r="37" spans="1:10" x14ac:dyDescent="0.2">
      <c r="J37" s="15"/>
    </row>
    <row r="38" spans="1:10" x14ac:dyDescent="0.2">
      <c r="A38" s="45" t="s">
        <v>114</v>
      </c>
      <c r="B38" s="45"/>
      <c r="C38" s="205">
        <f>C36-'Kiadások COFOG szerint'!C60</f>
        <v>0</v>
      </c>
      <c r="D38" s="205">
        <f>D36-'Kiadások COFOG szerint'!D60</f>
        <v>0</v>
      </c>
      <c r="E38" s="205">
        <f>E36-'Kiadások COFOG szerint'!E60</f>
        <v>0</v>
      </c>
      <c r="F38" s="205">
        <f>F36-'Kiadások COFOG szerint'!F60</f>
        <v>0</v>
      </c>
      <c r="J38" s="15"/>
    </row>
    <row r="39" spans="1:10" x14ac:dyDescent="0.2">
      <c r="J39" s="15"/>
    </row>
    <row r="40" spans="1:10" x14ac:dyDescent="0.2">
      <c r="J40" s="15"/>
    </row>
    <row r="41" spans="1:10" x14ac:dyDescent="0.2">
      <c r="J41" s="15"/>
    </row>
    <row r="42" spans="1:10" x14ac:dyDescent="0.2">
      <c r="J42" s="15"/>
    </row>
    <row r="43" spans="1:10" x14ac:dyDescent="0.2">
      <c r="J43" s="15"/>
    </row>
    <row r="44" spans="1:10" x14ac:dyDescent="0.2">
      <c r="J44" s="15"/>
    </row>
  </sheetData>
  <sheetProtection algorithmName="SHA-512" hashValue="sPnxts5cq7Ux1iwmExl4CPv3TXdKHF9kv2X6t+UbiAO3lhjLavN1SqdRTqw9xD5ej3hhj+Zq4kIAw3C7F6RR+g==" saltValue="5AVNJntORdwcyZYz8bA8qw==" spinCount="100000" sheet="1" objects="1" scenarios="1"/>
  <mergeCells count="11">
    <mergeCell ref="A17:B17"/>
    <mergeCell ref="A20:B20"/>
    <mergeCell ref="A32:B32"/>
    <mergeCell ref="A36:B36"/>
    <mergeCell ref="A2:F2"/>
    <mergeCell ref="A3:F3"/>
    <mergeCell ref="A5:F5"/>
    <mergeCell ref="A6:A7"/>
    <mergeCell ref="B6:B7"/>
    <mergeCell ref="A35:B35"/>
    <mergeCell ref="C6:E6"/>
  </mergeCells>
  <phoneticPr fontId="0" type="noConversion"/>
  <pageMargins left="0.98425196850393704" right="0.59055118110236227" top="0.59055118110236227" bottom="0.59055118110236227" header="0.51181102362204722" footer="0.51181102362204722"/>
  <pageSetup paperSize="9" scale="82" orientation="portrait" r:id="rId1"/>
  <headerFooter alignWithMargins="0">
    <oddHeader>&amp;LKálmánfi Béla Művelődési Ház és Könyvtár&amp;RIII/3. számú melléklet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2"/>
  <sheetViews>
    <sheetView zoomScaleNormal="100" workbookViewId="0">
      <selection activeCell="F59" sqref="F59"/>
    </sheetView>
  </sheetViews>
  <sheetFormatPr defaultRowHeight="12.75" x14ac:dyDescent="0.2"/>
  <cols>
    <col min="1" max="1" width="11.5703125" customWidth="1"/>
    <col min="2" max="2" width="39.140625" customWidth="1"/>
    <col min="3" max="3" width="13.28515625" customWidth="1"/>
    <col min="4" max="4" width="11.42578125" customWidth="1"/>
    <col min="5" max="5" width="9.85546875" customWidth="1"/>
    <col min="6" max="6" width="17.42578125" customWidth="1"/>
    <col min="7" max="7" width="11.42578125" bestFit="1" customWidth="1"/>
    <col min="8" max="8" width="12.42578125" style="45" bestFit="1" customWidth="1"/>
    <col min="9" max="9" width="11.42578125" style="45" bestFit="1" customWidth="1"/>
    <col min="10" max="11" width="15.28515625" style="45" bestFit="1" customWidth="1"/>
    <col min="12" max="12" width="13.7109375" style="45" bestFit="1" customWidth="1"/>
    <col min="13" max="13" width="12.5703125" bestFit="1" customWidth="1"/>
    <col min="14" max="14" width="15.28515625" bestFit="1" customWidth="1"/>
  </cols>
  <sheetData>
    <row r="1" spans="1:12" x14ac:dyDescent="0.2">
      <c r="D1" s="325"/>
      <c r="E1" s="325"/>
      <c r="F1" s="325"/>
    </row>
    <row r="2" spans="1:12" x14ac:dyDescent="0.2">
      <c r="A2" s="344" t="s">
        <v>153</v>
      </c>
      <c r="B2" s="344"/>
      <c r="C2" s="344"/>
      <c r="D2" s="344"/>
      <c r="E2" s="344"/>
      <c r="F2" s="344"/>
    </row>
    <row r="3" spans="1:12" x14ac:dyDescent="0.2">
      <c r="A3" s="344" t="s">
        <v>116</v>
      </c>
      <c r="B3" s="344"/>
      <c r="C3" s="344"/>
      <c r="D3" s="344"/>
      <c r="E3" s="344"/>
      <c r="F3" s="344"/>
    </row>
    <row r="4" spans="1:12" x14ac:dyDescent="0.2">
      <c r="F4" s="9" t="s">
        <v>49</v>
      </c>
    </row>
    <row r="5" spans="1:12" ht="21.95" customHeight="1" thickBot="1" x14ac:dyDescent="0.25">
      <c r="A5" s="383" t="s">
        <v>41</v>
      </c>
      <c r="B5" s="383"/>
      <c r="C5" s="383"/>
      <c r="D5" s="383"/>
      <c r="E5" s="383"/>
      <c r="F5" s="383"/>
      <c r="J5" s="59"/>
      <c r="K5" s="59"/>
      <c r="L5" s="59"/>
    </row>
    <row r="6" spans="1:12" ht="21.95" customHeight="1" x14ac:dyDescent="0.2">
      <c r="A6" s="384" t="s">
        <v>79</v>
      </c>
      <c r="B6" s="385"/>
      <c r="C6" s="385"/>
      <c r="D6" s="385"/>
      <c r="E6" s="385"/>
      <c r="F6" s="386"/>
      <c r="H6" s="60"/>
    </row>
    <row r="7" spans="1:12" ht="18.75" customHeight="1" x14ac:dyDescent="0.2">
      <c r="A7" s="387" t="s">
        <v>0</v>
      </c>
      <c r="B7" s="378" t="s">
        <v>39</v>
      </c>
      <c r="C7" s="396">
        <v>2022</v>
      </c>
      <c r="D7" s="397"/>
      <c r="E7" s="398"/>
      <c r="F7" s="17">
        <v>2023</v>
      </c>
    </row>
    <row r="8" spans="1:12" ht="25.5" customHeight="1" thickBot="1" x14ac:dyDescent="0.25">
      <c r="A8" s="388"/>
      <c r="B8" s="379"/>
      <c r="C8" s="34" t="s">
        <v>59</v>
      </c>
      <c r="D8" s="34" t="s">
        <v>113</v>
      </c>
      <c r="E8" s="34" t="s">
        <v>58</v>
      </c>
      <c r="F8" s="18" t="s">
        <v>59</v>
      </c>
    </row>
    <row r="9" spans="1:12" ht="21.95" customHeight="1" x14ac:dyDescent="0.2">
      <c r="A9" s="51" t="s">
        <v>11</v>
      </c>
      <c r="B9" s="35" t="s">
        <v>28</v>
      </c>
      <c r="C9" s="181">
        <v>555000</v>
      </c>
      <c r="D9" s="10">
        <f>F9-C9</f>
        <v>4905</v>
      </c>
      <c r="E9" s="46">
        <v>0</v>
      </c>
      <c r="F9" s="11">
        <f>SUM('Részletes cofogos'!H8)</f>
        <v>559905</v>
      </c>
    </row>
    <row r="10" spans="1:12" ht="21.95" customHeight="1" x14ac:dyDescent="0.2">
      <c r="A10" s="2" t="s">
        <v>14</v>
      </c>
      <c r="B10" s="35" t="s">
        <v>30</v>
      </c>
      <c r="C10" s="181">
        <v>0</v>
      </c>
      <c r="D10" s="10">
        <f>F10-C10</f>
        <v>0</v>
      </c>
      <c r="E10" s="46"/>
      <c r="F10" s="11">
        <v>0</v>
      </c>
      <c r="G10" s="45"/>
    </row>
    <row r="11" spans="1:12" ht="21.95" customHeight="1" thickBot="1" x14ac:dyDescent="0.25">
      <c r="A11" s="2" t="s">
        <v>16</v>
      </c>
      <c r="B11" s="1" t="s">
        <v>32</v>
      </c>
      <c r="C11" s="182">
        <v>39850</v>
      </c>
      <c r="D11" s="10">
        <f>F11-C11</f>
        <v>245</v>
      </c>
      <c r="E11" s="46">
        <v>0</v>
      </c>
      <c r="F11" s="11">
        <f>SUM('Részletes cofogos'!H12)</f>
        <v>40095</v>
      </c>
      <c r="H11" s="61"/>
      <c r="I11" s="61"/>
    </row>
    <row r="12" spans="1:12" ht="21.95" customHeight="1" thickBot="1" x14ac:dyDescent="0.25">
      <c r="A12" s="389" t="s">
        <v>40</v>
      </c>
      <c r="B12" s="390"/>
      <c r="C12" s="183">
        <f>SUM(C9:C11)</f>
        <v>594850</v>
      </c>
      <c r="D12" s="26">
        <f t="shared" ref="D12" si="0">SUM(D9:D11)</f>
        <v>5150</v>
      </c>
      <c r="E12" s="43">
        <f>F12/C12*100</f>
        <v>100.86576447843993</v>
      </c>
      <c r="F12" s="26">
        <f>SUM(F9:F11)</f>
        <v>600000</v>
      </c>
      <c r="H12" s="62"/>
    </row>
    <row r="13" spans="1:12" ht="26.25" customHeight="1" thickBot="1" x14ac:dyDescent="0.25">
      <c r="A13" s="393" t="s">
        <v>80</v>
      </c>
      <c r="B13" s="394"/>
      <c r="C13" s="394"/>
      <c r="D13" s="394"/>
      <c r="E13" s="394"/>
      <c r="F13" s="395"/>
      <c r="G13" s="5"/>
    </row>
    <row r="14" spans="1:12" ht="24.95" customHeight="1" x14ac:dyDescent="0.2">
      <c r="A14" s="391" t="s">
        <v>0</v>
      </c>
      <c r="B14" s="392" t="s">
        <v>39</v>
      </c>
      <c r="C14" s="396">
        <v>2022</v>
      </c>
      <c r="D14" s="397"/>
      <c r="E14" s="398"/>
      <c r="F14" s="17">
        <v>2023</v>
      </c>
    </row>
    <row r="15" spans="1:12" ht="24.95" customHeight="1" thickBot="1" x14ac:dyDescent="0.25">
      <c r="A15" s="388"/>
      <c r="B15" s="379"/>
      <c r="C15" s="34" t="s">
        <v>59</v>
      </c>
      <c r="D15" s="34" t="s">
        <v>113</v>
      </c>
      <c r="E15" s="34" t="s">
        <v>58</v>
      </c>
      <c r="F15" s="18" t="s">
        <v>59</v>
      </c>
    </row>
    <row r="16" spans="1:12" ht="21.95" customHeight="1" thickBot="1" x14ac:dyDescent="0.25">
      <c r="A16" s="40" t="s">
        <v>8</v>
      </c>
      <c r="B16" s="1" t="s">
        <v>25</v>
      </c>
      <c r="C16" s="184">
        <v>720000</v>
      </c>
      <c r="D16" s="14">
        <f>F16-C16</f>
        <v>0</v>
      </c>
      <c r="E16" s="41">
        <f>F16/C16*100</f>
        <v>100</v>
      </c>
      <c r="F16" s="11">
        <f>SUM('Részletes cofogos'!H19)</f>
        <v>720000</v>
      </c>
      <c r="H16" s="45" t="s">
        <v>81</v>
      </c>
    </row>
    <row r="17" spans="1:6" ht="21.95" customHeight="1" thickBot="1" x14ac:dyDescent="0.25">
      <c r="A17" s="380" t="s">
        <v>35</v>
      </c>
      <c r="B17" s="382"/>
      <c r="C17" s="188">
        <v>720000</v>
      </c>
      <c r="D17" s="50">
        <f>SUM(D16:D16)</f>
        <v>0</v>
      </c>
      <c r="E17" s="48">
        <f>F17/C17*100</f>
        <v>100</v>
      </c>
      <c r="F17" s="49">
        <f>SUM(F16:F16)</f>
        <v>720000</v>
      </c>
    </row>
    <row r="18" spans="1:6" ht="21.95" customHeight="1" x14ac:dyDescent="0.2">
      <c r="A18" s="54" t="s">
        <v>72</v>
      </c>
      <c r="B18" s="52" t="s">
        <v>26</v>
      </c>
      <c r="C18" s="185">
        <v>0</v>
      </c>
      <c r="D18" s="55">
        <f>F18-C18</f>
        <v>0</v>
      </c>
      <c r="E18" s="56">
        <v>0</v>
      </c>
      <c r="F18" s="53">
        <f>SUM('Részletes cofogos'!H22)</f>
        <v>0</v>
      </c>
    </row>
    <row r="19" spans="1:6" ht="21.95" customHeight="1" thickBot="1" x14ac:dyDescent="0.25">
      <c r="A19" s="27" t="s">
        <v>73</v>
      </c>
      <c r="B19" s="4" t="s">
        <v>74</v>
      </c>
      <c r="C19" s="186">
        <v>0</v>
      </c>
      <c r="D19" s="14">
        <f>F19-C19</f>
        <v>0</v>
      </c>
      <c r="E19" s="47">
        <v>0</v>
      </c>
      <c r="F19" s="12">
        <v>0</v>
      </c>
    </row>
    <row r="20" spans="1:6" ht="21.95" customHeight="1" thickBot="1" x14ac:dyDescent="0.25">
      <c r="A20" s="380" t="s">
        <v>36</v>
      </c>
      <c r="B20" s="377"/>
      <c r="C20" s="188">
        <f>SUM(C18:C19)</f>
        <v>0</v>
      </c>
      <c r="D20" s="188">
        <f t="shared" ref="D20" si="1">SUM(D18:D19)</f>
        <v>0</v>
      </c>
      <c r="E20" s="48">
        <v>0</v>
      </c>
      <c r="F20" s="49">
        <f>SUM(F18:F19)</f>
        <v>0</v>
      </c>
    </row>
    <row r="21" spans="1:6" ht="21.95" customHeight="1" x14ac:dyDescent="0.2">
      <c r="A21" s="65" t="s">
        <v>11</v>
      </c>
      <c r="B21" s="8" t="s">
        <v>28</v>
      </c>
      <c r="C21" s="184">
        <v>0</v>
      </c>
      <c r="D21" s="14">
        <f>F21-C21</f>
        <v>0</v>
      </c>
      <c r="E21" s="41"/>
      <c r="F21" s="13">
        <v>0</v>
      </c>
    </row>
    <row r="22" spans="1:6" ht="21.95" customHeight="1" x14ac:dyDescent="0.2">
      <c r="A22" s="40" t="s">
        <v>12</v>
      </c>
      <c r="B22" s="1" t="s">
        <v>29</v>
      </c>
      <c r="C22" s="182">
        <v>0</v>
      </c>
      <c r="D22" s="14">
        <f>F22-C22</f>
        <v>0</v>
      </c>
      <c r="E22" s="41"/>
      <c r="F22" s="11">
        <v>0</v>
      </c>
    </row>
    <row r="23" spans="1:6" ht="21.95" customHeight="1" x14ac:dyDescent="0.2">
      <c r="A23" s="40" t="s">
        <v>82</v>
      </c>
      <c r="B23" s="1" t="s">
        <v>83</v>
      </c>
      <c r="C23" s="182">
        <v>0</v>
      </c>
      <c r="D23" s="14">
        <f>F23-C23</f>
        <v>0</v>
      </c>
      <c r="E23" s="41"/>
      <c r="F23" s="11">
        <v>0</v>
      </c>
    </row>
    <row r="24" spans="1:6" ht="21.95" customHeight="1" thickBot="1" x14ac:dyDescent="0.25">
      <c r="A24" s="27" t="s">
        <v>16</v>
      </c>
      <c r="B24" s="4" t="s">
        <v>32</v>
      </c>
      <c r="C24" s="187">
        <v>0</v>
      </c>
      <c r="D24" s="14">
        <f>F24-C24</f>
        <v>0</v>
      </c>
      <c r="E24" s="41"/>
      <c r="F24" s="12">
        <v>0</v>
      </c>
    </row>
    <row r="25" spans="1:6" ht="21.95" customHeight="1" thickBot="1" x14ac:dyDescent="0.25">
      <c r="A25" s="380" t="s">
        <v>37</v>
      </c>
      <c r="B25" s="377"/>
      <c r="C25" s="189">
        <f>SUM(C21:C24)</f>
        <v>0</v>
      </c>
      <c r="D25" s="57">
        <f>SUM(D21:D24)</f>
        <v>0</v>
      </c>
      <c r="E25" s="48"/>
      <c r="F25" s="49">
        <f>SUM(F21:F24)</f>
        <v>0</v>
      </c>
    </row>
    <row r="26" spans="1:6" ht="21.95" customHeight="1" thickBot="1" x14ac:dyDescent="0.25">
      <c r="A26" s="389" t="s">
        <v>40</v>
      </c>
      <c r="B26" s="390"/>
      <c r="C26" s="183">
        <f>SUM(C17,C20)</f>
        <v>720000</v>
      </c>
      <c r="D26" s="183">
        <f t="shared" ref="D26" si="2">SUM(D17,D20)</f>
        <v>0</v>
      </c>
      <c r="E26" s="42">
        <f>F26/C26*100</f>
        <v>100</v>
      </c>
      <c r="F26" s="26">
        <f>F17+F20+F25</f>
        <v>720000</v>
      </c>
    </row>
    <row r="27" spans="1:6" ht="21.95" customHeight="1" x14ac:dyDescent="0.2">
      <c r="A27" s="384" t="s">
        <v>98</v>
      </c>
      <c r="B27" s="385"/>
      <c r="C27" s="385"/>
      <c r="D27" s="385"/>
      <c r="E27" s="385"/>
      <c r="F27" s="386"/>
    </row>
    <row r="28" spans="1:6" ht="21.95" customHeight="1" x14ac:dyDescent="0.2">
      <c r="A28" s="387" t="s">
        <v>0</v>
      </c>
      <c r="B28" s="378" t="s">
        <v>39</v>
      </c>
      <c r="C28" s="396">
        <v>2022</v>
      </c>
      <c r="D28" s="397"/>
      <c r="E28" s="398"/>
      <c r="F28" s="17">
        <v>2023</v>
      </c>
    </row>
    <row r="29" spans="1:6" ht="21.95" customHeight="1" thickBot="1" x14ac:dyDescent="0.25">
      <c r="A29" s="388"/>
      <c r="B29" s="379"/>
      <c r="C29" s="34" t="s">
        <v>59</v>
      </c>
      <c r="D29" s="34" t="s">
        <v>113</v>
      </c>
      <c r="E29" s="34" t="s">
        <v>58</v>
      </c>
      <c r="F29" s="18" t="s">
        <v>59</v>
      </c>
    </row>
    <row r="30" spans="1:6" ht="21.95" customHeight="1" x14ac:dyDescent="0.2">
      <c r="A30" s="7" t="s">
        <v>4</v>
      </c>
      <c r="B30" s="36" t="s">
        <v>21</v>
      </c>
      <c r="C30" s="190">
        <v>9780000</v>
      </c>
      <c r="D30" s="55">
        <f t="shared" ref="D30:D38" si="3">F30-C30</f>
        <v>820000</v>
      </c>
      <c r="E30" s="41">
        <f>F30/C30*100</f>
        <v>108.38445807770962</v>
      </c>
      <c r="F30" s="13">
        <f>SUM('Részletes cofogos'!H28)</f>
        <v>10600000</v>
      </c>
    </row>
    <row r="31" spans="1:6" ht="21.95" customHeight="1" x14ac:dyDescent="0.2">
      <c r="A31" s="65" t="s">
        <v>157</v>
      </c>
      <c r="B31" s="36" t="s">
        <v>158</v>
      </c>
      <c r="C31" s="212">
        <v>0</v>
      </c>
      <c r="D31" s="14">
        <f t="shared" si="3"/>
        <v>460000</v>
      </c>
      <c r="E31" s="41">
        <v>0</v>
      </c>
      <c r="F31" s="13">
        <f>SUM('Részletes cofogos'!H31)</f>
        <v>460000</v>
      </c>
    </row>
    <row r="32" spans="1:6" ht="21.95" customHeight="1" x14ac:dyDescent="0.2">
      <c r="A32" s="40" t="s">
        <v>66</v>
      </c>
      <c r="B32" s="37" t="s">
        <v>67</v>
      </c>
      <c r="C32" s="191">
        <v>400000</v>
      </c>
      <c r="D32" s="14">
        <f t="shared" si="3"/>
        <v>-100000</v>
      </c>
      <c r="E32" s="41">
        <v>0</v>
      </c>
      <c r="F32" s="11">
        <f>SUM('Részletes cofogos'!H32)</f>
        <v>300000</v>
      </c>
    </row>
    <row r="33" spans="1:8" ht="21.95" customHeight="1" x14ac:dyDescent="0.2">
      <c r="A33" s="40" t="s">
        <v>5</v>
      </c>
      <c r="B33" s="37" t="s">
        <v>22</v>
      </c>
      <c r="C33" s="191">
        <v>150000</v>
      </c>
      <c r="D33" s="14">
        <f t="shared" si="3"/>
        <v>-50000</v>
      </c>
      <c r="E33" s="41">
        <v>0</v>
      </c>
      <c r="F33" s="11">
        <f>SUM('Részletes cofogos'!H33)</f>
        <v>100000</v>
      </c>
    </row>
    <row r="34" spans="1:8" ht="21.95" customHeight="1" x14ac:dyDescent="0.2">
      <c r="A34" s="2" t="s">
        <v>6</v>
      </c>
      <c r="B34" s="37" t="s">
        <v>23</v>
      </c>
      <c r="C34" s="191">
        <v>24000</v>
      </c>
      <c r="D34" s="14">
        <f t="shared" si="3"/>
        <v>-24000</v>
      </c>
      <c r="E34" s="41">
        <f t="shared" ref="E34:E35" si="4">F34/C34*100</f>
        <v>0</v>
      </c>
      <c r="F34" s="11">
        <f>SUM('Részletes cofogos'!H34)</f>
        <v>0</v>
      </c>
      <c r="H34" s="45" t="s">
        <v>151</v>
      </c>
    </row>
    <row r="35" spans="1:8" ht="21.95" customHeight="1" x14ac:dyDescent="0.2">
      <c r="A35" s="2" t="s">
        <v>7</v>
      </c>
      <c r="B35" s="37" t="s">
        <v>24</v>
      </c>
      <c r="C35" s="191">
        <v>296000</v>
      </c>
      <c r="D35" s="14">
        <f t="shared" si="3"/>
        <v>644000</v>
      </c>
      <c r="E35" s="41">
        <f t="shared" si="4"/>
        <v>317.56756756756761</v>
      </c>
      <c r="F35" s="11">
        <f>SUM('Részletes cofogos'!H35)</f>
        <v>940000</v>
      </c>
      <c r="H35" s="45" t="s">
        <v>152</v>
      </c>
    </row>
    <row r="36" spans="1:8" ht="21.95" customHeight="1" x14ac:dyDescent="0.2">
      <c r="A36" s="27" t="s">
        <v>110</v>
      </c>
      <c r="B36" s="38" t="s">
        <v>111</v>
      </c>
      <c r="C36" s="194">
        <v>0</v>
      </c>
      <c r="D36" s="14">
        <f t="shared" si="3"/>
        <v>0</v>
      </c>
      <c r="E36" s="41">
        <v>0</v>
      </c>
      <c r="F36" s="12">
        <v>0</v>
      </c>
    </row>
    <row r="37" spans="1:8" ht="21.95" customHeight="1" x14ac:dyDescent="0.2">
      <c r="A37" s="40" t="s">
        <v>8</v>
      </c>
      <c r="B37" s="314" t="s">
        <v>25</v>
      </c>
      <c r="C37" s="191">
        <v>0</v>
      </c>
      <c r="D37" s="10">
        <f t="shared" si="3"/>
        <v>0</v>
      </c>
      <c r="E37" s="46">
        <v>0</v>
      </c>
      <c r="F37" s="11">
        <f>SUM('Részletes cofogos'!H41)</f>
        <v>0</v>
      </c>
    </row>
    <row r="38" spans="1:8" ht="21.95" customHeight="1" thickBot="1" x14ac:dyDescent="0.25">
      <c r="A38" s="315" t="s">
        <v>161</v>
      </c>
      <c r="B38" s="316" t="s">
        <v>163</v>
      </c>
      <c r="C38" s="317">
        <v>0</v>
      </c>
      <c r="D38" s="10">
        <f t="shared" si="3"/>
        <v>30000</v>
      </c>
      <c r="E38" s="47">
        <v>0</v>
      </c>
      <c r="F38" s="210">
        <f>SUM('Részletes cofogos'!H42)</f>
        <v>30000</v>
      </c>
    </row>
    <row r="39" spans="1:8" ht="21.95" customHeight="1" thickBot="1" x14ac:dyDescent="0.25">
      <c r="A39" s="380" t="s">
        <v>35</v>
      </c>
      <c r="B39" s="381"/>
      <c r="C39" s="244">
        <f>SUM(C30:C38)</f>
        <v>10650000</v>
      </c>
      <c r="D39" s="189">
        <f>SUM(D30:D38)</f>
        <v>1780000</v>
      </c>
      <c r="E39" s="48">
        <f>F39/C39*100</f>
        <v>116.71361502347418</v>
      </c>
      <c r="F39" s="49">
        <f>SUM(F30:F38)</f>
        <v>12430000</v>
      </c>
    </row>
    <row r="40" spans="1:8" ht="21.95" customHeight="1" x14ac:dyDescent="0.2">
      <c r="A40" s="7" t="s">
        <v>9</v>
      </c>
      <c r="B40" s="36" t="s">
        <v>26</v>
      </c>
      <c r="C40" s="190">
        <v>1400000</v>
      </c>
      <c r="D40" s="55">
        <f>F40-C40</f>
        <v>230000</v>
      </c>
      <c r="E40" s="41">
        <f>F40/C40*100</f>
        <v>116.42857142857143</v>
      </c>
      <c r="F40" s="13">
        <f>SUM('Részletes cofogos'!H44)</f>
        <v>1630000</v>
      </c>
    </row>
    <row r="41" spans="1:8" ht="21.95" customHeight="1" thickBot="1" x14ac:dyDescent="0.25">
      <c r="A41" s="3" t="s">
        <v>10</v>
      </c>
      <c r="B41" s="38" t="s">
        <v>27</v>
      </c>
      <c r="C41" s="192">
        <v>0</v>
      </c>
      <c r="D41" s="306">
        <f>F41-C41</f>
        <v>80000</v>
      </c>
      <c r="E41" s="47"/>
      <c r="F41" s="12">
        <f>SUM('Részletes cofogos'!H45)</f>
        <v>80000</v>
      </c>
    </row>
    <row r="42" spans="1:8" ht="21.95" customHeight="1" thickBot="1" x14ac:dyDescent="0.25">
      <c r="A42" s="376" t="s">
        <v>68</v>
      </c>
      <c r="B42" s="381"/>
      <c r="C42" s="189">
        <f>SUM(C40:C41)</f>
        <v>1400000</v>
      </c>
      <c r="D42" s="189">
        <f t="shared" ref="D42" si="5">SUM(D40:D41)</f>
        <v>310000</v>
      </c>
      <c r="E42" s="48">
        <f>F42/C42*100</f>
        <v>122.14285714285715</v>
      </c>
      <c r="F42" s="49">
        <f>SUM(F40:F41)</f>
        <v>1710000</v>
      </c>
    </row>
    <row r="43" spans="1:8" ht="21.95" customHeight="1" x14ac:dyDescent="0.2">
      <c r="A43" s="51" t="s">
        <v>11</v>
      </c>
      <c r="B43" s="35" t="s">
        <v>28</v>
      </c>
      <c r="C43" s="181">
        <v>200000</v>
      </c>
      <c r="D43" s="10">
        <f t="shared" ref="D43:D56" si="6">F43-C43</f>
        <v>-150000</v>
      </c>
      <c r="E43" s="46">
        <f>F43/C43*100</f>
        <v>25</v>
      </c>
      <c r="F43" s="11">
        <f>SUM('Részletes cofogos'!H47)</f>
        <v>50000</v>
      </c>
    </row>
    <row r="44" spans="1:8" ht="21.95" customHeight="1" x14ac:dyDescent="0.2">
      <c r="A44" s="2" t="s">
        <v>12</v>
      </c>
      <c r="B44" s="35" t="s">
        <v>29</v>
      </c>
      <c r="C44" s="181">
        <v>500000</v>
      </c>
      <c r="D44" s="10">
        <f t="shared" si="6"/>
        <v>900000</v>
      </c>
      <c r="E44" s="46">
        <f t="shared" ref="E44:E50" si="7">F44/C44*100</f>
        <v>280</v>
      </c>
      <c r="F44" s="11">
        <f>SUM('Részletes cofogos'!H50)</f>
        <v>1400000</v>
      </c>
    </row>
    <row r="45" spans="1:8" ht="21.95" customHeight="1" x14ac:dyDescent="0.2">
      <c r="A45" s="40" t="s">
        <v>69</v>
      </c>
      <c r="B45" s="35" t="s">
        <v>70</v>
      </c>
      <c r="C45" s="181">
        <v>93000</v>
      </c>
      <c r="D45" s="10">
        <f t="shared" si="6"/>
        <v>7000</v>
      </c>
      <c r="E45" s="46">
        <f t="shared" si="7"/>
        <v>107.5268817204301</v>
      </c>
      <c r="F45" s="11">
        <f>SUM('Részletes cofogos'!H54)</f>
        <v>100000</v>
      </c>
    </row>
    <row r="46" spans="1:8" ht="21.95" customHeight="1" x14ac:dyDescent="0.2">
      <c r="A46" s="25" t="s">
        <v>13</v>
      </c>
      <c r="B46" s="1" t="s">
        <v>71</v>
      </c>
      <c r="C46" s="182">
        <v>60000</v>
      </c>
      <c r="D46" s="10">
        <f t="shared" si="6"/>
        <v>24000</v>
      </c>
      <c r="E46" s="46">
        <f t="shared" si="7"/>
        <v>140</v>
      </c>
      <c r="F46" s="11">
        <f>SUM('Részletes cofogos'!H58)</f>
        <v>84000</v>
      </c>
    </row>
    <row r="47" spans="1:8" ht="21.95" customHeight="1" x14ac:dyDescent="0.2">
      <c r="A47" s="27" t="s">
        <v>84</v>
      </c>
      <c r="B47" s="1" t="s">
        <v>126</v>
      </c>
      <c r="C47" s="182">
        <v>1900000</v>
      </c>
      <c r="D47" s="10">
        <f t="shared" si="6"/>
        <v>750000</v>
      </c>
      <c r="E47" s="46">
        <f t="shared" si="7"/>
        <v>139.4736842105263</v>
      </c>
      <c r="F47" s="11">
        <f>SUM('Részletes cofogos'!H60)</f>
        <v>2650000</v>
      </c>
    </row>
    <row r="48" spans="1:8" ht="21.95" customHeight="1" x14ac:dyDescent="0.2">
      <c r="A48" s="40" t="s">
        <v>82</v>
      </c>
      <c r="B48" s="1" t="s">
        <v>83</v>
      </c>
      <c r="C48" s="182">
        <v>50000</v>
      </c>
      <c r="D48" s="10">
        <f t="shared" si="6"/>
        <v>0</v>
      </c>
      <c r="E48" s="46">
        <f t="shared" si="7"/>
        <v>100</v>
      </c>
      <c r="F48" s="11">
        <f>SUM('Részletes cofogos'!H64)</f>
        <v>50000</v>
      </c>
    </row>
    <row r="49" spans="1:7" ht="21.95" customHeight="1" x14ac:dyDescent="0.2">
      <c r="A49" s="40" t="s">
        <v>127</v>
      </c>
      <c r="B49" s="35" t="s">
        <v>129</v>
      </c>
      <c r="C49" s="181">
        <v>0</v>
      </c>
      <c r="D49" s="10">
        <f t="shared" si="6"/>
        <v>0</v>
      </c>
      <c r="E49" s="46">
        <v>0</v>
      </c>
      <c r="F49" s="11">
        <f>SUM('Részletes cofogos'!H67)</f>
        <v>0</v>
      </c>
    </row>
    <row r="50" spans="1:7" ht="21.95" customHeight="1" x14ac:dyDescent="0.2">
      <c r="A50" s="2" t="s">
        <v>14</v>
      </c>
      <c r="B50" s="35" t="s">
        <v>30</v>
      </c>
      <c r="C50" s="181">
        <v>800000</v>
      </c>
      <c r="D50" s="10">
        <f t="shared" si="6"/>
        <v>0</v>
      </c>
      <c r="E50" s="46">
        <f t="shared" si="7"/>
        <v>100</v>
      </c>
      <c r="F50" s="11">
        <f>SUM('Részletes cofogos'!H68)</f>
        <v>800000</v>
      </c>
    </row>
    <row r="51" spans="1:7" ht="21.95" customHeight="1" x14ac:dyDescent="0.2">
      <c r="A51" s="7" t="s">
        <v>15</v>
      </c>
      <c r="B51" s="1" t="s">
        <v>31</v>
      </c>
      <c r="C51" s="182">
        <v>100000</v>
      </c>
      <c r="D51" s="10">
        <f t="shared" si="6"/>
        <v>50000</v>
      </c>
      <c r="E51" s="46">
        <v>0</v>
      </c>
      <c r="F51" s="11">
        <f>SUM('Részletes cofogos'!H73)</f>
        <v>150000</v>
      </c>
    </row>
    <row r="52" spans="1:7" ht="21.95" customHeight="1" x14ac:dyDescent="0.2">
      <c r="A52" s="2" t="s">
        <v>16</v>
      </c>
      <c r="B52" s="1" t="s">
        <v>32</v>
      </c>
      <c r="C52" s="182">
        <v>924635</v>
      </c>
      <c r="D52" s="10">
        <f t="shared" si="6"/>
        <v>375365</v>
      </c>
      <c r="E52" s="46">
        <f t="shared" ref="E52:E58" si="8">F52/C52*100</f>
        <v>140.59601896964747</v>
      </c>
      <c r="F52" s="11">
        <f>SUM('Részletes cofogos'!H74)</f>
        <v>1300000</v>
      </c>
    </row>
    <row r="53" spans="1:7" ht="21.75" customHeight="1" thickBot="1" x14ac:dyDescent="0.25">
      <c r="A53" s="3" t="s">
        <v>17</v>
      </c>
      <c r="B53" s="4" t="s">
        <v>61</v>
      </c>
      <c r="C53" s="187">
        <v>5000</v>
      </c>
      <c r="D53" s="10">
        <f t="shared" si="6"/>
        <v>0</v>
      </c>
      <c r="E53" s="46">
        <f t="shared" si="8"/>
        <v>100</v>
      </c>
      <c r="F53" s="12">
        <f>SUM('Részletes cofogos'!H75)</f>
        <v>5000</v>
      </c>
    </row>
    <row r="54" spans="1:7" ht="21.95" customHeight="1" thickBot="1" x14ac:dyDescent="0.25">
      <c r="A54" s="376" t="s">
        <v>37</v>
      </c>
      <c r="B54" s="377"/>
      <c r="C54" s="188">
        <f>SUM(C43:C53)</f>
        <v>4632635</v>
      </c>
      <c r="D54" s="50">
        <f t="shared" si="6"/>
        <v>1956365</v>
      </c>
      <c r="E54" s="48">
        <f t="shared" si="8"/>
        <v>142.23006992780566</v>
      </c>
      <c r="F54" s="49">
        <f>SUM(F43:F53)</f>
        <v>6589000</v>
      </c>
    </row>
    <row r="55" spans="1:7" ht="21.95" customHeight="1" x14ac:dyDescent="0.2">
      <c r="A55" s="54" t="s">
        <v>91</v>
      </c>
      <c r="B55" s="67" t="s">
        <v>92</v>
      </c>
      <c r="C55" s="185">
        <v>200000</v>
      </c>
      <c r="D55" s="55">
        <f t="shared" si="6"/>
        <v>0</v>
      </c>
      <c r="E55" s="56">
        <v>0</v>
      </c>
      <c r="F55" s="161">
        <f>SUM('Részletes cofogos'!H79)</f>
        <v>200000</v>
      </c>
      <c r="G55" s="45"/>
    </row>
    <row r="56" spans="1:7" ht="21.95" customHeight="1" thickBot="1" x14ac:dyDescent="0.25">
      <c r="A56" s="40" t="s">
        <v>93</v>
      </c>
      <c r="B56" s="1" t="s">
        <v>95</v>
      </c>
      <c r="C56" s="182">
        <v>54000</v>
      </c>
      <c r="D56" s="14">
        <f t="shared" si="6"/>
        <v>0</v>
      </c>
      <c r="E56" s="41">
        <v>0</v>
      </c>
      <c r="F56" s="13">
        <f>SUM('Részletes cofogos'!H80)</f>
        <v>54000</v>
      </c>
    </row>
    <row r="57" spans="1:7" ht="21.95" customHeight="1" thickBot="1" x14ac:dyDescent="0.25">
      <c r="A57" s="376" t="s">
        <v>94</v>
      </c>
      <c r="B57" s="377"/>
      <c r="C57" s="188">
        <f>SUM(C55:C56)</f>
        <v>254000</v>
      </c>
      <c r="D57" s="188">
        <f t="shared" ref="D57" si="9">SUM(D55:D56)</f>
        <v>0</v>
      </c>
      <c r="E57" s="48">
        <v>0</v>
      </c>
      <c r="F57" s="49">
        <f>SUM(F55:F56)</f>
        <v>254000</v>
      </c>
    </row>
    <row r="58" spans="1:7" ht="21.95" customHeight="1" thickBot="1" x14ac:dyDescent="0.25">
      <c r="A58" s="374" t="s">
        <v>40</v>
      </c>
      <c r="B58" s="375"/>
      <c r="C58" s="193">
        <f>SUM(C39,C42,C54,C57)</f>
        <v>16936635</v>
      </c>
      <c r="D58" s="193">
        <f t="shared" ref="D58" si="10">SUM(D39,D42,D54,D57)</f>
        <v>4046365</v>
      </c>
      <c r="E58" s="309">
        <f t="shared" si="8"/>
        <v>123.89119798590451</v>
      </c>
      <c r="F58" s="26">
        <f>F39+F42+F54+F57</f>
        <v>20983000</v>
      </c>
    </row>
    <row r="59" spans="1:7" ht="21.95" customHeight="1" thickBot="1" x14ac:dyDescent="0.25">
      <c r="A59" s="22"/>
      <c r="D59" s="23"/>
      <c r="E59" s="23"/>
      <c r="F59" s="24"/>
    </row>
    <row r="60" spans="1:7" ht="21.95" customHeight="1" thickBot="1" x14ac:dyDescent="0.25">
      <c r="A60" s="19" t="s">
        <v>50</v>
      </c>
      <c r="B60" s="20"/>
      <c r="C60" s="311">
        <f>C12+C26+C58</f>
        <v>18251485</v>
      </c>
      <c r="D60" s="308">
        <f t="shared" ref="D60" si="11">D12+D26+D58</f>
        <v>4051515</v>
      </c>
      <c r="E60" s="310">
        <f>F60/C60*100</f>
        <v>122.19827592111</v>
      </c>
      <c r="F60" s="307">
        <f>F12+F26+F58</f>
        <v>22303000</v>
      </c>
    </row>
    <row r="62" spans="1:7" x14ac:dyDescent="0.2">
      <c r="F62" s="23">
        <f>SUM(F60-'Részletes cofogos'!H84)</f>
        <v>0</v>
      </c>
    </row>
  </sheetData>
  <autoFilter ref="A1:A60" xr:uid="{00000000-0009-0000-0000-000004000000}"/>
  <mergeCells count="26">
    <mergeCell ref="A27:F27"/>
    <mergeCell ref="A28:A29"/>
    <mergeCell ref="A20:B20"/>
    <mergeCell ref="A25:B25"/>
    <mergeCell ref="C28:E28"/>
    <mergeCell ref="A26:B26"/>
    <mergeCell ref="A17:B17"/>
    <mergeCell ref="D1:F1"/>
    <mergeCell ref="A2:F2"/>
    <mergeCell ref="A3:F3"/>
    <mergeCell ref="A5:F5"/>
    <mergeCell ref="B7:B8"/>
    <mergeCell ref="A6:F6"/>
    <mergeCell ref="A7:A8"/>
    <mergeCell ref="A12:B12"/>
    <mergeCell ref="A14:A15"/>
    <mergeCell ref="B14:B15"/>
    <mergeCell ref="A13:F13"/>
    <mergeCell ref="C7:E7"/>
    <mergeCell ref="C14:E14"/>
    <mergeCell ref="A58:B58"/>
    <mergeCell ref="A57:B57"/>
    <mergeCell ref="B28:B29"/>
    <mergeCell ref="A39:B39"/>
    <mergeCell ref="A42:B42"/>
    <mergeCell ref="A54:B54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6" orientation="portrait" r:id="rId1"/>
  <headerFooter alignWithMargins="0">
    <oddHeader>&amp;LKálmánfy Béla Művelődési Ház és Könyvtár&amp;RIII/3.a) számú melléklet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4"/>
  <sheetViews>
    <sheetView topLeftCell="A25" workbookViewId="0">
      <selection activeCell="H44" sqref="H44"/>
    </sheetView>
  </sheetViews>
  <sheetFormatPr defaultRowHeight="12.75" x14ac:dyDescent="0.2"/>
  <cols>
    <col min="2" max="2" width="14.5703125" bestFit="1" customWidth="1"/>
    <col min="3" max="5" width="10.140625" bestFit="1" customWidth="1"/>
    <col min="7" max="7" width="6.5703125" bestFit="1" customWidth="1"/>
    <col min="8" max="8" width="11.28515625" bestFit="1" customWidth="1"/>
    <col min="9" max="9" width="9.85546875" bestFit="1" customWidth="1"/>
    <col min="10" max="10" width="15.140625" bestFit="1" customWidth="1"/>
  </cols>
  <sheetData>
    <row r="1" spans="1:11" x14ac:dyDescent="0.2">
      <c r="A1" s="344" t="s">
        <v>153</v>
      </c>
      <c r="B1" s="344"/>
      <c r="C1" s="344"/>
      <c r="D1" s="344"/>
      <c r="E1" s="344"/>
      <c r="F1" s="344"/>
      <c r="G1" s="344"/>
      <c r="H1" s="344"/>
    </row>
    <row r="2" spans="1:11" x14ac:dyDescent="0.2">
      <c r="A2" s="344" t="s">
        <v>116</v>
      </c>
      <c r="B2" s="344"/>
      <c r="C2" s="344"/>
      <c r="D2" s="344"/>
      <c r="E2" s="344"/>
      <c r="F2" s="344"/>
      <c r="G2" s="344"/>
      <c r="H2" s="344"/>
    </row>
    <row r="3" spans="1:11" x14ac:dyDescent="0.2">
      <c r="H3" s="9" t="s">
        <v>49</v>
      </c>
    </row>
    <row r="4" spans="1:11" ht="13.5" thickBot="1" x14ac:dyDescent="0.25">
      <c r="A4" s="383" t="s">
        <v>41</v>
      </c>
      <c r="B4" s="383"/>
      <c r="C4" s="383"/>
      <c r="D4" s="383"/>
      <c r="E4" s="383"/>
      <c r="F4" s="383"/>
      <c r="G4" s="383"/>
      <c r="H4" s="383"/>
    </row>
    <row r="5" spans="1:11" x14ac:dyDescent="0.2">
      <c r="A5" s="384" t="s">
        <v>79</v>
      </c>
      <c r="B5" s="385"/>
      <c r="C5" s="385"/>
      <c r="D5" s="385"/>
      <c r="E5" s="385"/>
      <c r="F5" s="385"/>
      <c r="G5" s="385"/>
      <c r="H5" s="386"/>
    </row>
    <row r="6" spans="1:11" x14ac:dyDescent="0.2">
      <c r="A6" s="387" t="s">
        <v>0</v>
      </c>
      <c r="B6" s="378" t="s">
        <v>39</v>
      </c>
      <c r="C6" s="396"/>
      <c r="D6" s="397"/>
      <c r="E6" s="397"/>
      <c r="F6" s="397"/>
      <c r="G6" s="398"/>
      <c r="H6" s="17">
        <v>2023</v>
      </c>
    </row>
    <row r="7" spans="1:11" ht="13.5" thickBot="1" x14ac:dyDescent="0.25">
      <c r="A7" s="388"/>
      <c r="B7" s="379"/>
      <c r="C7" s="34"/>
      <c r="D7" s="180"/>
      <c r="E7" s="180"/>
      <c r="F7" s="34"/>
      <c r="G7" s="34"/>
      <c r="H7" s="18" t="s">
        <v>59</v>
      </c>
    </row>
    <row r="8" spans="1:11" x14ac:dyDescent="0.2">
      <c r="A8" s="225" t="s">
        <v>11</v>
      </c>
      <c r="B8" s="432" t="s">
        <v>28</v>
      </c>
      <c r="C8" s="433"/>
      <c r="D8" s="433"/>
      <c r="E8" s="434"/>
      <c r="F8" s="221"/>
      <c r="G8" s="226"/>
      <c r="H8" s="218">
        <f>SUM(H9:H10)</f>
        <v>559905</v>
      </c>
      <c r="J8" t="s">
        <v>118</v>
      </c>
      <c r="K8" s="247">
        <f>SUM('Bevételek COFOG'!F11*0.1)</f>
        <v>580027.30000000005</v>
      </c>
    </row>
    <row r="9" spans="1:11" x14ac:dyDescent="0.2">
      <c r="A9" s="402" t="s">
        <v>117</v>
      </c>
      <c r="B9" s="425"/>
      <c r="C9" s="425"/>
      <c r="D9" s="425"/>
      <c r="E9" s="403"/>
      <c r="F9" s="10"/>
      <c r="G9" s="46">
        <v>1</v>
      </c>
      <c r="H9" s="11">
        <v>55000</v>
      </c>
      <c r="I9" s="246">
        <v>0.27</v>
      </c>
      <c r="J9">
        <f>SUM(H9*I9)</f>
        <v>14850.000000000002</v>
      </c>
    </row>
    <row r="10" spans="1:11" x14ac:dyDescent="0.2">
      <c r="A10" s="402" t="s">
        <v>137</v>
      </c>
      <c r="B10" s="425"/>
      <c r="C10" s="425"/>
      <c r="D10" s="425"/>
      <c r="E10" s="403"/>
      <c r="F10" s="10"/>
      <c r="G10" s="46">
        <v>1</v>
      </c>
      <c r="H10" s="11">
        <v>504905</v>
      </c>
      <c r="I10" s="246">
        <v>0.05</v>
      </c>
      <c r="J10">
        <f>SUM(H10*I10)</f>
        <v>25245.25</v>
      </c>
    </row>
    <row r="11" spans="1:11" x14ac:dyDescent="0.2">
      <c r="A11" s="422"/>
      <c r="B11" s="423"/>
      <c r="C11" s="423"/>
      <c r="D11" s="423"/>
      <c r="E11" s="424"/>
      <c r="F11" s="10"/>
      <c r="G11" s="46"/>
      <c r="H11" s="11"/>
    </row>
    <row r="12" spans="1:11" x14ac:dyDescent="0.2">
      <c r="A12" s="219" t="s">
        <v>16</v>
      </c>
      <c r="B12" s="426" t="s">
        <v>32</v>
      </c>
      <c r="C12" s="427"/>
      <c r="D12" s="427"/>
      <c r="E12" s="427"/>
      <c r="F12" s="428"/>
      <c r="G12" s="226"/>
      <c r="H12" s="218">
        <f>SUM(H13:H14)</f>
        <v>40095</v>
      </c>
    </row>
    <row r="13" spans="1:11" x14ac:dyDescent="0.2">
      <c r="A13" s="402" t="s">
        <v>117</v>
      </c>
      <c r="B13" s="425"/>
      <c r="C13" s="425"/>
      <c r="D13" s="425"/>
      <c r="E13" s="403"/>
      <c r="F13" s="208">
        <f>SUM(F9)</f>
        <v>0</v>
      </c>
      <c r="G13" s="209">
        <v>0.27</v>
      </c>
      <c r="H13" s="11">
        <v>14850</v>
      </c>
    </row>
    <row r="14" spans="1:11" ht="13.5" thickBot="1" x14ac:dyDescent="0.25">
      <c r="A14" s="402" t="s">
        <v>137</v>
      </c>
      <c r="B14" s="425"/>
      <c r="C14" s="425"/>
      <c r="D14" s="425"/>
      <c r="E14" s="403"/>
      <c r="F14" s="206">
        <f>SUM(F10)</f>
        <v>0</v>
      </c>
      <c r="G14" s="207">
        <v>0.05</v>
      </c>
      <c r="H14" s="11">
        <v>25245</v>
      </c>
    </row>
    <row r="15" spans="1:11" ht="13.5" customHeight="1" thickBot="1" x14ac:dyDescent="0.25">
      <c r="A15" s="435" t="s">
        <v>40</v>
      </c>
      <c r="B15" s="436"/>
      <c r="C15" s="436"/>
      <c r="D15" s="436"/>
      <c r="E15" s="436"/>
      <c r="F15" s="437"/>
      <c r="G15" s="43"/>
      <c r="H15" s="26">
        <f>SUM(H8,H12)</f>
        <v>600000</v>
      </c>
    </row>
    <row r="16" spans="1:11" ht="13.5" thickBot="1" x14ac:dyDescent="0.25">
      <c r="A16" s="393" t="s">
        <v>80</v>
      </c>
      <c r="B16" s="394"/>
      <c r="C16" s="394"/>
      <c r="D16" s="394"/>
      <c r="E16" s="394"/>
      <c r="F16" s="394"/>
      <c r="G16" s="394"/>
      <c r="H16" s="395"/>
    </row>
    <row r="17" spans="1:10" x14ac:dyDescent="0.2">
      <c r="A17" s="391" t="s">
        <v>0</v>
      </c>
      <c r="B17" s="392" t="s">
        <v>39</v>
      </c>
      <c r="C17" s="396"/>
      <c r="D17" s="397"/>
      <c r="E17" s="397"/>
      <c r="F17" s="397"/>
      <c r="G17" s="398"/>
      <c r="H17" s="17">
        <v>2023</v>
      </c>
    </row>
    <row r="18" spans="1:10" ht="13.5" thickBot="1" x14ac:dyDescent="0.25">
      <c r="A18" s="388"/>
      <c r="B18" s="379"/>
      <c r="C18" s="34"/>
      <c r="D18" s="180"/>
      <c r="E18" s="180"/>
      <c r="F18" s="34"/>
      <c r="G18" s="34"/>
      <c r="H18" s="18" t="s">
        <v>59</v>
      </c>
    </row>
    <row r="19" spans="1:10" ht="21.75" customHeight="1" x14ac:dyDescent="0.2">
      <c r="A19" s="217" t="s">
        <v>8</v>
      </c>
      <c r="B19" s="432" t="s">
        <v>25</v>
      </c>
      <c r="C19" s="433"/>
      <c r="D19" s="433"/>
      <c r="E19" s="433"/>
      <c r="F19" s="434"/>
      <c r="G19" s="215"/>
      <c r="H19" s="218">
        <f>SUM(H20)</f>
        <v>720000</v>
      </c>
    </row>
    <row r="20" spans="1:10" ht="13.5" thickBot="1" x14ac:dyDescent="0.25">
      <c r="A20" s="441" t="s">
        <v>119</v>
      </c>
      <c r="B20" s="442"/>
      <c r="C20" s="442"/>
      <c r="D20" s="442"/>
      <c r="E20" s="443"/>
      <c r="F20" s="44"/>
      <c r="G20" s="47">
        <v>12</v>
      </c>
      <c r="H20" s="210">
        <v>720000</v>
      </c>
    </row>
    <row r="21" spans="1:10" ht="13.5" customHeight="1" thickBot="1" x14ac:dyDescent="0.25">
      <c r="A21" s="438" t="s">
        <v>35</v>
      </c>
      <c r="B21" s="439"/>
      <c r="C21" s="439"/>
      <c r="D21" s="439"/>
      <c r="E21" s="439"/>
      <c r="F21" s="440"/>
      <c r="G21" s="48"/>
      <c r="H21" s="49">
        <f>SUM(H19:H19)</f>
        <v>720000</v>
      </c>
    </row>
    <row r="22" spans="1:10" s="211" customFormat="1" ht="21.75" thickBot="1" x14ac:dyDescent="0.25">
      <c r="A22" s="227" t="s">
        <v>72</v>
      </c>
      <c r="B22" s="228" t="s">
        <v>26</v>
      </c>
      <c r="C22" s="229"/>
      <c r="D22" s="229">
        <v>0</v>
      </c>
      <c r="E22" s="229"/>
      <c r="F22" s="229"/>
      <c r="G22" s="229"/>
      <c r="H22" s="230">
        <v>0</v>
      </c>
    </row>
    <row r="23" spans="1:10" ht="13.5" thickBot="1" x14ac:dyDescent="0.25">
      <c r="A23" s="380" t="s">
        <v>36</v>
      </c>
      <c r="B23" s="377"/>
      <c r="C23" s="188"/>
      <c r="D23" s="50"/>
      <c r="E23" s="50"/>
      <c r="F23" s="50"/>
      <c r="G23" s="48"/>
      <c r="H23" s="49">
        <f>SUM(H22:H22)</f>
        <v>0</v>
      </c>
    </row>
    <row r="24" spans="1:10" ht="13.5" customHeight="1" thickBot="1" x14ac:dyDescent="0.25">
      <c r="A24" s="435" t="s">
        <v>40</v>
      </c>
      <c r="B24" s="436"/>
      <c r="C24" s="436"/>
      <c r="D24" s="436"/>
      <c r="E24" s="436"/>
      <c r="F24" s="437"/>
      <c r="G24" s="42"/>
      <c r="H24" s="26">
        <f>H21+H23</f>
        <v>720000</v>
      </c>
    </row>
    <row r="25" spans="1:10" x14ac:dyDescent="0.2">
      <c r="A25" s="384" t="s">
        <v>98</v>
      </c>
      <c r="B25" s="385"/>
      <c r="C25" s="385"/>
      <c r="D25" s="385"/>
      <c r="E25" s="385"/>
      <c r="F25" s="385"/>
      <c r="G25" s="385"/>
      <c r="H25" s="386"/>
    </row>
    <row r="26" spans="1:10" x14ac:dyDescent="0.2">
      <c r="A26" s="387" t="s">
        <v>0</v>
      </c>
      <c r="B26" s="378" t="s">
        <v>39</v>
      </c>
      <c r="C26" s="396"/>
      <c r="D26" s="397"/>
      <c r="E26" s="397"/>
      <c r="F26" s="397"/>
      <c r="G26" s="398"/>
      <c r="H26" s="17">
        <v>2023</v>
      </c>
    </row>
    <row r="27" spans="1:10" ht="13.5" thickBot="1" x14ac:dyDescent="0.25">
      <c r="A27" s="388"/>
      <c r="B27" s="379"/>
      <c r="C27" s="34"/>
      <c r="D27" s="180"/>
      <c r="E27" s="180"/>
      <c r="F27" s="34"/>
      <c r="G27" s="34"/>
      <c r="H27" s="18" t="s">
        <v>59</v>
      </c>
    </row>
    <row r="28" spans="1:10" x14ac:dyDescent="0.2">
      <c r="A28" s="213" t="s">
        <v>4</v>
      </c>
      <c r="B28" s="429" t="s">
        <v>21</v>
      </c>
      <c r="C28" s="430"/>
      <c r="D28" s="431"/>
      <c r="E28" s="214"/>
      <c r="F28" s="214"/>
      <c r="G28" s="215"/>
      <c r="H28" s="216">
        <v>10600000</v>
      </c>
    </row>
    <row r="29" spans="1:10" x14ac:dyDescent="0.2">
      <c r="A29" s="402" t="s">
        <v>120</v>
      </c>
      <c r="B29" s="403"/>
      <c r="C29" s="212"/>
      <c r="D29" s="14"/>
      <c r="E29" s="39"/>
      <c r="F29" s="39"/>
      <c r="G29" s="41"/>
      <c r="H29" s="13">
        <v>7041600</v>
      </c>
      <c r="I29" s="251"/>
    </row>
    <row r="30" spans="1:10" x14ac:dyDescent="0.2">
      <c r="A30" s="402" t="s">
        <v>121</v>
      </c>
      <c r="B30" s="403"/>
      <c r="C30" s="212"/>
      <c r="D30" s="14"/>
      <c r="E30" s="39"/>
      <c r="F30" s="39"/>
      <c r="G30" s="41"/>
      <c r="H30" s="13">
        <v>3523200</v>
      </c>
      <c r="I30" s="251">
        <f>SUM(H29:H30)</f>
        <v>10564800</v>
      </c>
    </row>
    <row r="31" spans="1:10" x14ac:dyDescent="0.2">
      <c r="A31" s="217" t="s">
        <v>157</v>
      </c>
      <c r="B31" s="399" t="s">
        <v>158</v>
      </c>
      <c r="C31" s="400"/>
      <c r="D31" s="401"/>
      <c r="E31" s="214"/>
      <c r="F31" s="214"/>
      <c r="G31" s="215"/>
      <c r="H31" s="218">
        <v>460000</v>
      </c>
      <c r="I31" s="313"/>
    </row>
    <row r="32" spans="1:10" x14ac:dyDescent="0.2">
      <c r="A32" s="217" t="s">
        <v>66</v>
      </c>
      <c r="B32" s="399" t="s">
        <v>67</v>
      </c>
      <c r="C32" s="400"/>
      <c r="D32" s="401"/>
      <c r="E32" s="214"/>
      <c r="F32" s="214"/>
      <c r="G32" s="215"/>
      <c r="H32" s="218">
        <v>300000</v>
      </c>
      <c r="J32" s="246">
        <v>0.02</v>
      </c>
    </row>
    <row r="33" spans="1:13" x14ac:dyDescent="0.2">
      <c r="A33" s="217" t="s">
        <v>5</v>
      </c>
      <c r="B33" s="399" t="s">
        <v>22</v>
      </c>
      <c r="C33" s="400"/>
      <c r="D33" s="401"/>
      <c r="E33" s="214"/>
      <c r="F33" s="214"/>
      <c r="G33" s="215"/>
      <c r="H33" s="218">
        <v>100000</v>
      </c>
    </row>
    <row r="34" spans="1:13" x14ac:dyDescent="0.2">
      <c r="A34" s="219" t="s">
        <v>6</v>
      </c>
      <c r="B34" s="399" t="s">
        <v>23</v>
      </c>
      <c r="C34" s="400"/>
      <c r="D34" s="401"/>
      <c r="E34" s="214"/>
      <c r="F34" s="214"/>
      <c r="G34" s="215"/>
      <c r="H34" s="218"/>
    </row>
    <row r="35" spans="1:13" x14ac:dyDescent="0.2">
      <c r="A35" s="219" t="s">
        <v>7</v>
      </c>
      <c r="B35" s="399" t="s">
        <v>24</v>
      </c>
      <c r="C35" s="400"/>
      <c r="D35" s="401"/>
      <c r="E35" s="214"/>
      <c r="F35" s="214"/>
      <c r="G35" s="215"/>
      <c r="H35" s="218">
        <f>SUM(H36:H39)</f>
        <v>940000</v>
      </c>
    </row>
    <row r="36" spans="1:13" x14ac:dyDescent="0.2">
      <c r="A36" s="402" t="s">
        <v>156</v>
      </c>
      <c r="B36" s="403"/>
      <c r="C36" s="194"/>
      <c r="D36" s="64"/>
      <c r="E36" s="39"/>
      <c r="F36" s="39"/>
      <c r="G36" s="41"/>
      <c r="H36" s="12">
        <v>118000</v>
      </c>
    </row>
    <row r="37" spans="1:13" x14ac:dyDescent="0.2">
      <c r="A37" s="402" t="s">
        <v>159</v>
      </c>
      <c r="B37" s="403"/>
      <c r="C37" s="194"/>
      <c r="D37" s="64"/>
      <c r="E37" s="39"/>
      <c r="F37" s="39"/>
      <c r="G37" s="41"/>
      <c r="H37" s="12">
        <v>480000</v>
      </c>
    </row>
    <row r="38" spans="1:13" x14ac:dyDescent="0.2">
      <c r="A38" s="402" t="s">
        <v>160</v>
      </c>
      <c r="B38" s="403"/>
      <c r="C38" s="194"/>
      <c r="D38" s="64"/>
      <c r="E38" s="39"/>
      <c r="F38" s="39"/>
      <c r="G38" s="41"/>
      <c r="H38" s="12">
        <v>250000</v>
      </c>
    </row>
    <row r="39" spans="1:13" x14ac:dyDescent="0.2">
      <c r="A39" s="402" t="s">
        <v>122</v>
      </c>
      <c r="B39" s="403"/>
      <c r="C39" s="194"/>
      <c r="D39" s="64"/>
      <c r="E39" s="39"/>
      <c r="F39" s="39"/>
      <c r="G39" s="41"/>
      <c r="H39" s="12">
        <v>92000</v>
      </c>
    </row>
    <row r="40" spans="1:13" x14ac:dyDescent="0.2">
      <c r="A40" s="220" t="s">
        <v>110</v>
      </c>
      <c r="B40" s="399" t="s">
        <v>111</v>
      </c>
      <c r="C40" s="400"/>
      <c r="D40" s="401"/>
      <c r="E40" s="221"/>
      <c r="F40" s="214"/>
      <c r="G40" s="215"/>
      <c r="H40" s="222">
        <v>0</v>
      </c>
    </row>
    <row r="41" spans="1:13" ht="33.75" customHeight="1" x14ac:dyDescent="0.2">
      <c r="A41" s="220" t="s">
        <v>8</v>
      </c>
      <c r="B41" s="413" t="s">
        <v>25</v>
      </c>
      <c r="C41" s="414"/>
      <c r="D41" s="415"/>
      <c r="E41" s="223"/>
      <c r="F41" s="221"/>
      <c r="G41" s="226"/>
      <c r="H41" s="222">
        <v>0</v>
      </c>
      <c r="M41" s="211"/>
    </row>
    <row r="42" spans="1:13" ht="13.5" thickBot="1" x14ac:dyDescent="0.25">
      <c r="A42" s="220" t="s">
        <v>161</v>
      </c>
      <c r="B42" s="404" t="s">
        <v>162</v>
      </c>
      <c r="C42" s="405"/>
      <c r="D42" s="406"/>
      <c r="E42" s="221"/>
      <c r="F42" s="214"/>
      <c r="G42" s="215"/>
      <c r="H42" s="222">
        <v>30000</v>
      </c>
    </row>
    <row r="43" spans="1:13" ht="13.5" thickBot="1" x14ac:dyDescent="0.25">
      <c r="A43" s="380" t="s">
        <v>35</v>
      </c>
      <c r="B43" s="381"/>
      <c r="C43" s="419"/>
      <c r="D43" s="420"/>
      <c r="E43" s="420"/>
      <c r="F43" s="420"/>
      <c r="G43" s="421"/>
      <c r="H43" s="49">
        <f>SUM(H28,H32,H33,H34,H35,H40,H41,H31,H42)</f>
        <v>12430000</v>
      </c>
    </row>
    <row r="44" spans="1:13" ht="21" x14ac:dyDescent="0.2">
      <c r="A44" s="213" t="s">
        <v>9</v>
      </c>
      <c r="B44" s="231" t="s">
        <v>26</v>
      </c>
      <c r="C44" s="232"/>
      <c r="D44" s="233">
        <f>SUM(H43*0.13)</f>
        <v>1615900</v>
      </c>
      <c r="E44" s="214"/>
      <c r="F44" s="214"/>
      <c r="G44" s="215"/>
      <c r="H44" s="216">
        <v>1630000</v>
      </c>
    </row>
    <row r="45" spans="1:13" ht="32.25" thickBot="1" x14ac:dyDescent="0.25">
      <c r="A45" s="234" t="s">
        <v>10</v>
      </c>
      <c r="B45" s="235" t="s">
        <v>27</v>
      </c>
      <c r="C45" s="236"/>
      <c r="D45" s="237">
        <f>SUM(H31*0.15)</f>
        <v>69000</v>
      </c>
      <c r="E45" s="223"/>
      <c r="F45" s="223"/>
      <c r="G45" s="224"/>
      <c r="H45" s="222">
        <v>80000</v>
      </c>
    </row>
    <row r="46" spans="1:13" ht="13.5" thickBot="1" x14ac:dyDescent="0.25">
      <c r="A46" s="376" t="s">
        <v>68</v>
      </c>
      <c r="B46" s="381"/>
      <c r="C46" s="419"/>
      <c r="D46" s="420"/>
      <c r="E46" s="420"/>
      <c r="F46" s="420"/>
      <c r="G46" s="421"/>
      <c r="H46" s="49">
        <f>SUM(H44:H45)</f>
        <v>1710000</v>
      </c>
      <c r="J46" s="246"/>
    </row>
    <row r="47" spans="1:13" ht="13.5" thickBot="1" x14ac:dyDescent="0.25">
      <c r="A47" s="255" t="s">
        <v>11</v>
      </c>
      <c r="B47" s="416" t="s">
        <v>28</v>
      </c>
      <c r="C47" s="417"/>
      <c r="D47" s="418"/>
      <c r="E47" s="256"/>
      <c r="F47" s="256"/>
      <c r="G47" s="257"/>
      <c r="H47" s="222">
        <f>SUM(H48:H49)</f>
        <v>50000</v>
      </c>
    </row>
    <row r="48" spans="1:13" x14ac:dyDescent="0.2">
      <c r="A48" s="444" t="s">
        <v>138</v>
      </c>
      <c r="B48" s="445"/>
      <c r="C48" s="258"/>
      <c r="D48" s="55"/>
      <c r="E48" s="258"/>
      <c r="F48" s="55"/>
      <c r="G48" s="259">
        <v>0.05</v>
      </c>
      <c r="H48" s="161">
        <v>50000</v>
      </c>
      <c r="J48" s="246"/>
      <c r="K48" s="23">
        <f>SUM(H48*G48)</f>
        <v>2500</v>
      </c>
    </row>
    <row r="49" spans="1:11" x14ac:dyDescent="0.2">
      <c r="A49" s="402" t="s">
        <v>139</v>
      </c>
      <c r="B49" s="403"/>
      <c r="C49" s="182"/>
      <c r="D49" s="254"/>
      <c r="E49" s="181"/>
      <c r="F49" s="10"/>
      <c r="G49" s="252">
        <v>0.27</v>
      </c>
      <c r="H49" s="11"/>
      <c r="J49" s="246"/>
      <c r="K49" s="23">
        <f>SUM(H49*G49)</f>
        <v>0</v>
      </c>
    </row>
    <row r="50" spans="1:11" ht="12.75" customHeight="1" x14ac:dyDescent="0.2">
      <c r="A50" s="239" t="s">
        <v>12</v>
      </c>
      <c r="B50" s="399" t="s">
        <v>29</v>
      </c>
      <c r="C50" s="400"/>
      <c r="D50" s="401"/>
      <c r="E50" s="221"/>
      <c r="F50" s="221"/>
      <c r="G50" s="226"/>
      <c r="H50" s="218">
        <f>SUM(H51:H53)</f>
        <v>1400000</v>
      </c>
      <c r="J50" s="246"/>
      <c r="K50" s="23"/>
    </row>
    <row r="51" spans="1:11" x14ac:dyDescent="0.2">
      <c r="A51" s="402" t="s">
        <v>123</v>
      </c>
      <c r="B51" s="403"/>
      <c r="C51" s="181"/>
      <c r="D51" s="10"/>
      <c r="E51" s="10"/>
      <c r="F51" s="10">
        <v>600000</v>
      </c>
      <c r="G51" s="264">
        <v>0.27</v>
      </c>
      <c r="H51" s="11">
        <f>SUM(F51)</f>
        <v>600000</v>
      </c>
      <c r="J51" s="246"/>
      <c r="K51" s="23">
        <f>SUM(H51*G51)</f>
        <v>162000</v>
      </c>
    </row>
    <row r="52" spans="1:11" x14ac:dyDescent="0.2">
      <c r="A52" s="402" t="s">
        <v>140</v>
      </c>
      <c r="B52" s="403"/>
      <c r="C52" s="181"/>
      <c r="D52" s="10"/>
      <c r="E52" s="10"/>
      <c r="F52" s="10">
        <v>200000</v>
      </c>
      <c r="G52" s="264">
        <v>0.27</v>
      </c>
      <c r="H52" s="11">
        <f t="shared" ref="H52:H53" si="0">SUM(F52)</f>
        <v>200000</v>
      </c>
      <c r="J52" s="246"/>
      <c r="K52" s="23">
        <f t="shared" ref="K52:K68" si="1">SUM(H52*G52)</f>
        <v>54000</v>
      </c>
    </row>
    <row r="53" spans="1:11" x14ac:dyDescent="0.2">
      <c r="A53" s="402" t="s">
        <v>124</v>
      </c>
      <c r="B53" s="403"/>
      <c r="C53" s="253"/>
      <c r="D53" s="254"/>
      <c r="E53" s="10"/>
      <c r="F53" s="10">
        <v>600000</v>
      </c>
      <c r="G53" s="264">
        <v>0.27</v>
      </c>
      <c r="H53" s="11">
        <f t="shared" si="0"/>
        <v>600000</v>
      </c>
      <c r="J53" s="246"/>
      <c r="K53" s="23">
        <f t="shared" si="1"/>
        <v>162000</v>
      </c>
    </row>
    <row r="54" spans="1:11" x14ac:dyDescent="0.2">
      <c r="A54" s="239" t="s">
        <v>69</v>
      </c>
      <c r="B54" s="399" t="s">
        <v>70</v>
      </c>
      <c r="C54" s="400"/>
      <c r="D54" s="401"/>
      <c r="E54" s="240"/>
      <c r="F54" s="240"/>
      <c r="G54" s="241"/>
      <c r="H54" s="218">
        <f>SUM(H55:H57)</f>
        <v>100000</v>
      </c>
      <c r="J54" s="246"/>
      <c r="K54" s="23"/>
    </row>
    <row r="55" spans="1:11" x14ac:dyDescent="0.2">
      <c r="A55" s="411" t="s">
        <v>142</v>
      </c>
      <c r="B55" s="446"/>
      <c r="C55" s="181"/>
      <c r="D55" s="10"/>
      <c r="E55" s="10">
        <v>12</v>
      </c>
      <c r="F55" s="10">
        <v>7500</v>
      </c>
      <c r="G55" s="264">
        <v>0.05</v>
      </c>
      <c r="H55" s="11">
        <f>SUM(E55*F55*G55)</f>
        <v>4500</v>
      </c>
      <c r="J55" s="246"/>
      <c r="K55" s="23">
        <f t="shared" si="1"/>
        <v>225</v>
      </c>
    </row>
    <row r="56" spans="1:11" x14ac:dyDescent="0.2">
      <c r="A56" s="411" t="s">
        <v>141</v>
      </c>
      <c r="B56" s="446"/>
      <c r="C56" s="181"/>
      <c r="D56" s="10"/>
      <c r="E56" s="10">
        <v>12</v>
      </c>
      <c r="F56" s="10">
        <v>1000</v>
      </c>
      <c r="G56" s="264">
        <v>0.05</v>
      </c>
      <c r="H56" s="11">
        <f t="shared" ref="H56" si="2">SUM(E56*F56*G56)</f>
        <v>600</v>
      </c>
      <c r="J56" s="246"/>
      <c r="K56" s="23">
        <f t="shared" si="1"/>
        <v>30</v>
      </c>
    </row>
    <row r="57" spans="1:11" x14ac:dyDescent="0.2">
      <c r="A57" s="411" t="s">
        <v>143</v>
      </c>
      <c r="B57" s="446"/>
      <c r="C57" s="181"/>
      <c r="D57" s="10"/>
      <c r="E57" s="10"/>
      <c r="F57" s="10"/>
      <c r="G57" s="264">
        <v>0.05</v>
      </c>
      <c r="H57" s="11">
        <v>94900</v>
      </c>
      <c r="J57" s="246"/>
      <c r="K57" s="23">
        <f t="shared" si="1"/>
        <v>4745</v>
      </c>
    </row>
    <row r="58" spans="1:11" ht="31.5" x14ac:dyDescent="0.2">
      <c r="A58" s="238" t="s">
        <v>13</v>
      </c>
      <c r="B58" s="242" t="s">
        <v>71</v>
      </c>
      <c r="C58" s="243"/>
      <c r="D58" s="240"/>
      <c r="E58" s="240"/>
      <c r="F58" s="240"/>
      <c r="G58" s="241"/>
      <c r="H58" s="218">
        <f>SUM(H59)</f>
        <v>84000</v>
      </c>
      <c r="J58" s="246"/>
      <c r="K58" s="23"/>
    </row>
    <row r="59" spans="1:11" x14ac:dyDescent="0.2">
      <c r="A59" s="402" t="s">
        <v>125</v>
      </c>
      <c r="B59" s="403"/>
      <c r="C59" s="181"/>
      <c r="D59" s="10"/>
      <c r="E59" s="181">
        <v>12</v>
      </c>
      <c r="F59" s="10">
        <v>7000</v>
      </c>
      <c r="G59" s="252">
        <v>0.27</v>
      </c>
      <c r="H59" s="11">
        <f>SUM(E59*F59)</f>
        <v>84000</v>
      </c>
      <c r="J59" s="246"/>
      <c r="K59" s="23">
        <f t="shared" si="1"/>
        <v>22680</v>
      </c>
    </row>
    <row r="60" spans="1:11" x14ac:dyDescent="0.2">
      <c r="A60" s="239" t="s">
        <v>84</v>
      </c>
      <c r="B60" s="242" t="s">
        <v>126</v>
      </c>
      <c r="C60" s="243"/>
      <c r="D60" s="240"/>
      <c r="E60" s="240"/>
      <c r="F60" s="240"/>
      <c r="G60" s="241"/>
      <c r="H60" s="218">
        <f>SUM(H61:H63)</f>
        <v>2650000</v>
      </c>
      <c r="J60" s="246"/>
      <c r="K60" s="23"/>
    </row>
    <row r="61" spans="1:11" x14ac:dyDescent="0.2">
      <c r="A61" s="27" t="s">
        <v>88</v>
      </c>
      <c r="B61" s="407" t="s">
        <v>85</v>
      </c>
      <c r="C61" s="403"/>
      <c r="D61" s="10"/>
      <c r="E61" s="10"/>
      <c r="F61" s="10"/>
      <c r="G61" s="264">
        <v>0.27</v>
      </c>
      <c r="H61" s="11">
        <v>500000</v>
      </c>
      <c r="J61" s="246"/>
      <c r="K61" s="23">
        <f t="shared" si="1"/>
        <v>135000</v>
      </c>
    </row>
    <row r="62" spans="1:11" x14ac:dyDescent="0.2">
      <c r="A62" s="40" t="s">
        <v>87</v>
      </c>
      <c r="B62" s="407" t="s">
        <v>86</v>
      </c>
      <c r="C62" s="403"/>
      <c r="D62" s="10"/>
      <c r="E62" s="10"/>
      <c r="F62" s="10"/>
      <c r="G62" s="264">
        <v>0.27</v>
      </c>
      <c r="H62" s="11">
        <v>2000000</v>
      </c>
      <c r="J62" s="246"/>
      <c r="K62" s="23">
        <f t="shared" si="1"/>
        <v>540000</v>
      </c>
    </row>
    <row r="63" spans="1:11" x14ac:dyDescent="0.2">
      <c r="A63" s="63" t="s">
        <v>89</v>
      </c>
      <c r="B63" s="407" t="s">
        <v>90</v>
      </c>
      <c r="C63" s="403"/>
      <c r="D63" s="10"/>
      <c r="E63" s="10"/>
      <c r="F63" s="10"/>
      <c r="G63" s="264">
        <v>0.27</v>
      </c>
      <c r="H63" s="11">
        <v>150000</v>
      </c>
      <c r="J63" s="246"/>
      <c r="K63" s="23">
        <f t="shared" si="1"/>
        <v>40500</v>
      </c>
    </row>
    <row r="64" spans="1:11" x14ac:dyDescent="0.2">
      <c r="A64" s="238" t="s">
        <v>82</v>
      </c>
      <c r="B64" s="399" t="s">
        <v>83</v>
      </c>
      <c r="C64" s="400"/>
      <c r="D64" s="401"/>
      <c r="E64" s="240"/>
      <c r="F64" s="240"/>
      <c r="G64" s="241"/>
      <c r="H64" s="218">
        <f>SUM(H65:H66)</f>
        <v>50000</v>
      </c>
      <c r="J64" s="246"/>
      <c r="K64" s="23">
        <f t="shared" si="1"/>
        <v>0</v>
      </c>
    </row>
    <row r="65" spans="1:11" x14ac:dyDescent="0.2">
      <c r="A65" s="411" t="s">
        <v>144</v>
      </c>
      <c r="B65" s="412"/>
      <c r="C65" s="35"/>
      <c r="D65" s="10"/>
      <c r="E65" s="10"/>
      <c r="F65" s="10">
        <v>14500</v>
      </c>
      <c r="G65" s="264" t="s">
        <v>145</v>
      </c>
      <c r="H65" s="11">
        <v>14500</v>
      </c>
      <c r="J65" s="246"/>
      <c r="K65" s="23"/>
    </row>
    <row r="66" spans="1:11" x14ac:dyDescent="0.2">
      <c r="A66" s="411" t="s">
        <v>146</v>
      </c>
      <c r="B66" s="412"/>
      <c r="C66" s="265"/>
      <c r="D66" s="254"/>
      <c r="E66" s="10"/>
      <c r="F66" s="10">
        <v>35500</v>
      </c>
      <c r="G66" s="264">
        <v>0.27</v>
      </c>
      <c r="H66" s="11">
        <v>35500</v>
      </c>
      <c r="J66" s="246"/>
      <c r="K66" s="23">
        <f t="shared" si="1"/>
        <v>9585</v>
      </c>
    </row>
    <row r="67" spans="1:11" ht="21" customHeight="1" x14ac:dyDescent="0.2">
      <c r="A67" s="239" t="s">
        <v>127</v>
      </c>
      <c r="B67" s="399" t="s">
        <v>128</v>
      </c>
      <c r="C67" s="400"/>
      <c r="D67" s="401"/>
      <c r="E67" s="240"/>
      <c r="F67" s="240"/>
      <c r="G67" s="241"/>
      <c r="H67" s="218">
        <v>0</v>
      </c>
      <c r="J67" s="246"/>
      <c r="K67" s="23"/>
    </row>
    <row r="68" spans="1:11" x14ac:dyDescent="0.2">
      <c r="A68" s="238" t="s">
        <v>14</v>
      </c>
      <c r="B68" s="399" t="s">
        <v>30</v>
      </c>
      <c r="C68" s="400"/>
      <c r="D68" s="401"/>
      <c r="E68" s="240"/>
      <c r="F68" s="240"/>
      <c r="G68" s="241"/>
      <c r="H68" s="218">
        <f>SUM(H69:H72)</f>
        <v>800000</v>
      </c>
      <c r="J68" s="246"/>
      <c r="K68" s="23">
        <f t="shared" si="1"/>
        <v>0</v>
      </c>
    </row>
    <row r="69" spans="1:11" x14ac:dyDescent="0.2">
      <c r="A69" s="411" t="s">
        <v>147</v>
      </c>
      <c r="B69" s="412"/>
      <c r="C69" s="35"/>
      <c r="D69" s="10"/>
      <c r="E69" s="10"/>
      <c r="F69" s="10"/>
      <c r="G69" s="264" t="s">
        <v>148</v>
      </c>
      <c r="H69" s="11">
        <v>150000</v>
      </c>
      <c r="J69" s="246"/>
      <c r="K69" s="23"/>
    </row>
    <row r="70" spans="1:11" x14ac:dyDescent="0.2">
      <c r="A70" s="411" t="s">
        <v>149</v>
      </c>
      <c r="B70" s="412"/>
      <c r="C70" s="265"/>
      <c r="D70" s="254"/>
      <c r="E70" s="10">
        <v>4</v>
      </c>
      <c r="F70" s="10">
        <v>6000</v>
      </c>
      <c r="G70" s="264">
        <v>0.27</v>
      </c>
      <c r="H70" s="11">
        <f>SUM(E70*F70)</f>
        <v>24000</v>
      </c>
      <c r="J70" s="246"/>
      <c r="K70" s="23">
        <f>SUM(H70*G70)</f>
        <v>6480</v>
      </c>
    </row>
    <row r="71" spans="1:11" x14ac:dyDescent="0.2">
      <c r="A71" s="411" t="s">
        <v>150</v>
      </c>
      <c r="B71" s="412"/>
      <c r="C71" s="265"/>
      <c r="D71" s="254"/>
      <c r="E71" s="10">
        <v>2</v>
      </c>
      <c r="F71" s="10">
        <v>10000</v>
      </c>
      <c r="G71" s="264">
        <v>0.27</v>
      </c>
      <c r="H71" s="11">
        <f>SUM(E71*F71)</f>
        <v>20000</v>
      </c>
      <c r="J71" s="246"/>
      <c r="K71" s="23">
        <f>SUM(H71*G71)</f>
        <v>5400</v>
      </c>
    </row>
    <row r="72" spans="1:11" x14ac:dyDescent="0.2">
      <c r="A72" s="411" t="s">
        <v>143</v>
      </c>
      <c r="B72" s="412"/>
      <c r="C72" s="265"/>
      <c r="D72" s="254"/>
      <c r="E72" s="10"/>
      <c r="F72" s="10"/>
      <c r="G72" s="264">
        <v>0.27</v>
      </c>
      <c r="H72" s="11">
        <v>606000</v>
      </c>
      <c r="J72" s="246"/>
      <c r="K72" s="23">
        <f>SUM(H72*G72)</f>
        <v>163620</v>
      </c>
    </row>
    <row r="73" spans="1:11" x14ac:dyDescent="0.2">
      <c r="A73" s="238" t="s">
        <v>15</v>
      </c>
      <c r="B73" s="399" t="s">
        <v>31</v>
      </c>
      <c r="C73" s="400"/>
      <c r="D73" s="401"/>
      <c r="E73" s="240"/>
      <c r="F73" s="240"/>
      <c r="G73" s="241"/>
      <c r="H73" s="218">
        <v>150000</v>
      </c>
      <c r="J73" s="246"/>
      <c r="K73" s="23"/>
    </row>
    <row r="74" spans="1:11" ht="21" customHeight="1" x14ac:dyDescent="0.2">
      <c r="A74" s="238" t="s">
        <v>16</v>
      </c>
      <c r="B74" s="399" t="s">
        <v>32</v>
      </c>
      <c r="C74" s="400"/>
      <c r="D74" s="401"/>
      <c r="E74" s="240"/>
      <c r="F74" s="240"/>
      <c r="G74" s="241"/>
      <c r="H74" s="218">
        <v>1300000</v>
      </c>
      <c r="J74" s="246"/>
      <c r="K74" s="247">
        <f>SUM(K48:K73)</f>
        <v>1308765</v>
      </c>
    </row>
    <row r="75" spans="1:11" ht="13.5" thickBot="1" x14ac:dyDescent="0.25">
      <c r="A75" s="260" t="s">
        <v>17</v>
      </c>
      <c r="B75" s="408" t="s">
        <v>61</v>
      </c>
      <c r="C75" s="409"/>
      <c r="D75" s="410"/>
      <c r="E75" s="261"/>
      <c r="F75" s="261"/>
      <c r="G75" s="262"/>
      <c r="H75" s="263">
        <v>5000</v>
      </c>
      <c r="J75" s="246"/>
      <c r="K75" s="23"/>
    </row>
    <row r="76" spans="1:11" ht="13.5" thickBot="1" x14ac:dyDescent="0.25">
      <c r="A76" s="376" t="s">
        <v>37</v>
      </c>
      <c r="B76" s="377"/>
      <c r="C76" s="188"/>
      <c r="D76" s="50"/>
      <c r="E76" s="50"/>
      <c r="F76" s="50"/>
      <c r="G76" s="48"/>
      <c r="H76" s="49">
        <f>SUM(H47,H50,H54,H58,H60,H64,H67,H68,H73,H74,H75)</f>
        <v>6589000</v>
      </c>
      <c r="J76" s="246"/>
      <c r="K76" s="23"/>
    </row>
    <row r="77" spans="1:11" ht="23.25" customHeight="1" thickBot="1" x14ac:dyDescent="0.25">
      <c r="A77" s="239" t="s">
        <v>135</v>
      </c>
      <c r="B77" s="399" t="s">
        <v>134</v>
      </c>
      <c r="C77" s="400"/>
      <c r="D77" s="401"/>
      <c r="E77" s="240"/>
      <c r="F77" s="240"/>
      <c r="G77" s="241"/>
      <c r="H77" s="267">
        <v>0</v>
      </c>
      <c r="J77" s="246"/>
      <c r="K77" s="23"/>
    </row>
    <row r="78" spans="1:11" ht="13.5" thickBot="1" x14ac:dyDescent="0.25">
      <c r="A78" s="376"/>
      <c r="B78" s="377"/>
      <c r="C78" s="188"/>
      <c r="D78" s="50"/>
      <c r="E78" s="50"/>
      <c r="F78" s="50"/>
      <c r="G78" s="48"/>
      <c r="H78" s="266">
        <f>SUM(H77)</f>
        <v>0</v>
      </c>
      <c r="J78" s="246"/>
      <c r="K78" s="23"/>
    </row>
    <row r="79" spans="1:11" ht="12.75" customHeight="1" x14ac:dyDescent="0.2">
      <c r="A79" s="238" t="s">
        <v>91</v>
      </c>
      <c r="B79" s="399" t="s">
        <v>92</v>
      </c>
      <c r="C79" s="400"/>
      <c r="D79" s="401"/>
      <c r="E79" s="240"/>
      <c r="F79" s="240"/>
      <c r="G79" s="241"/>
      <c r="H79" s="218">
        <v>200000</v>
      </c>
      <c r="J79" s="246"/>
    </row>
    <row r="80" spans="1:11" ht="26.25" customHeight="1" thickBot="1" x14ac:dyDescent="0.25">
      <c r="A80" s="238" t="s">
        <v>93</v>
      </c>
      <c r="B80" s="399" t="s">
        <v>95</v>
      </c>
      <c r="C80" s="400"/>
      <c r="D80" s="401"/>
      <c r="E80" s="240"/>
      <c r="F80" s="240"/>
      <c r="G80" s="241"/>
      <c r="H80" s="218">
        <v>54000</v>
      </c>
      <c r="J80" s="246"/>
    </row>
    <row r="81" spans="1:8" ht="13.5" thickBot="1" x14ac:dyDescent="0.25">
      <c r="A81" s="376" t="s">
        <v>94</v>
      </c>
      <c r="B81" s="377"/>
      <c r="C81" s="188"/>
      <c r="D81" s="50"/>
      <c r="E81" s="50"/>
      <c r="F81" s="50"/>
      <c r="G81" s="48"/>
      <c r="H81" s="49">
        <f>SUM(H79,H80)</f>
        <v>254000</v>
      </c>
    </row>
    <row r="82" spans="1:8" ht="13.5" thickBot="1" x14ac:dyDescent="0.25">
      <c r="A82" s="374" t="s">
        <v>40</v>
      </c>
      <c r="B82" s="375"/>
      <c r="C82" s="193"/>
      <c r="D82" s="58"/>
      <c r="E82" s="58"/>
      <c r="F82" s="58"/>
      <c r="G82" s="66"/>
      <c r="H82" s="58">
        <f>SUM(H43,H46,H76,H81)</f>
        <v>20983000</v>
      </c>
    </row>
    <row r="83" spans="1:8" ht="13.5" thickBot="1" x14ac:dyDescent="0.25">
      <c r="A83" s="22"/>
      <c r="D83" s="23"/>
      <c r="E83" s="23"/>
      <c r="F83" s="23"/>
      <c r="G83" s="23"/>
      <c r="H83" s="24"/>
    </row>
    <row r="84" spans="1:8" ht="13.5" thickBot="1" x14ac:dyDescent="0.25">
      <c r="A84" s="19" t="s">
        <v>50</v>
      </c>
      <c r="B84" s="20"/>
      <c r="C84" s="21"/>
      <c r="D84" s="21"/>
      <c r="E84" s="21"/>
      <c r="F84" s="21"/>
      <c r="G84" s="68"/>
      <c r="H84" s="21">
        <f>SUM(H15,H24,H82)</f>
        <v>22303000</v>
      </c>
    </row>
  </sheetData>
  <mergeCells count="81">
    <mergeCell ref="A72:B72"/>
    <mergeCell ref="A57:B57"/>
    <mergeCell ref="A65:B65"/>
    <mergeCell ref="A66:B66"/>
    <mergeCell ref="A69:B69"/>
    <mergeCell ref="A53:B53"/>
    <mergeCell ref="A55:B55"/>
    <mergeCell ref="A56:B56"/>
    <mergeCell ref="B54:D54"/>
    <mergeCell ref="A71:B71"/>
    <mergeCell ref="A37:B37"/>
    <mergeCell ref="A43:B43"/>
    <mergeCell ref="A46:B46"/>
    <mergeCell ref="A51:B51"/>
    <mergeCell ref="A48:B48"/>
    <mergeCell ref="A49:B49"/>
    <mergeCell ref="A1:H1"/>
    <mergeCell ref="A2:H2"/>
    <mergeCell ref="A4:H4"/>
    <mergeCell ref="A5:H5"/>
    <mergeCell ref="A6:A7"/>
    <mergeCell ref="B6:B7"/>
    <mergeCell ref="C6:G6"/>
    <mergeCell ref="B8:E8"/>
    <mergeCell ref="A81:B81"/>
    <mergeCell ref="A82:B82"/>
    <mergeCell ref="A10:E10"/>
    <mergeCell ref="A9:E9"/>
    <mergeCell ref="A23:B23"/>
    <mergeCell ref="A25:H25"/>
    <mergeCell ref="A26:A27"/>
    <mergeCell ref="B26:B27"/>
    <mergeCell ref="C26:G26"/>
    <mergeCell ref="A24:F24"/>
    <mergeCell ref="A16:H16"/>
    <mergeCell ref="A17:A18"/>
    <mergeCell ref="B17:B18"/>
    <mergeCell ref="C17:G17"/>
    <mergeCell ref="A20:E20"/>
    <mergeCell ref="A29:B29"/>
    <mergeCell ref="A30:B30"/>
    <mergeCell ref="B19:F19"/>
    <mergeCell ref="A15:F15"/>
    <mergeCell ref="A21:F21"/>
    <mergeCell ref="A11:E11"/>
    <mergeCell ref="A13:E13"/>
    <mergeCell ref="B12:F12"/>
    <mergeCell ref="A14:E14"/>
    <mergeCell ref="B28:D28"/>
    <mergeCell ref="B77:D77"/>
    <mergeCell ref="B74:D74"/>
    <mergeCell ref="A70:B70"/>
    <mergeCell ref="B32:D32"/>
    <mergeCell ref="B33:D33"/>
    <mergeCell ref="B34:D34"/>
    <mergeCell ref="A39:B39"/>
    <mergeCell ref="B41:D41"/>
    <mergeCell ref="B35:D35"/>
    <mergeCell ref="A52:B52"/>
    <mergeCell ref="B47:D47"/>
    <mergeCell ref="B50:D50"/>
    <mergeCell ref="C43:G43"/>
    <mergeCell ref="C46:G46"/>
    <mergeCell ref="B40:D40"/>
    <mergeCell ref="A36:B36"/>
    <mergeCell ref="B31:D31"/>
    <mergeCell ref="A38:B38"/>
    <mergeCell ref="B42:D42"/>
    <mergeCell ref="B79:D79"/>
    <mergeCell ref="B80:D80"/>
    <mergeCell ref="B73:D73"/>
    <mergeCell ref="A59:B59"/>
    <mergeCell ref="B61:C61"/>
    <mergeCell ref="B62:C62"/>
    <mergeCell ref="B63:C63"/>
    <mergeCell ref="B64:D64"/>
    <mergeCell ref="B67:D67"/>
    <mergeCell ref="A76:B76"/>
    <mergeCell ref="B75:D75"/>
    <mergeCell ref="B68:D68"/>
    <mergeCell ref="A78:B78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5</vt:i4>
      </vt:variant>
    </vt:vector>
  </HeadingPairs>
  <TitlesOfParts>
    <vt:vector size="11" baseType="lpstr">
      <vt:lpstr>Mérleg(Műv.Ház 2023.)</vt:lpstr>
      <vt:lpstr>Bevételek(Műv.Ház 2023)</vt:lpstr>
      <vt:lpstr>Bevételek COFOG</vt:lpstr>
      <vt:lpstr>Kiadások(Műv.Ház 2023)</vt:lpstr>
      <vt:lpstr>Kiadások COFOG szerint</vt:lpstr>
      <vt:lpstr>Részletes cofogos</vt:lpstr>
      <vt:lpstr>'Bevételek COFOG'!Nyomtatási_terület</vt:lpstr>
      <vt:lpstr>'Bevételek(Műv.Ház 2023)'!Nyomtatási_terület</vt:lpstr>
      <vt:lpstr>'Kiadások COFOG szerint'!Nyomtatási_terület</vt:lpstr>
      <vt:lpstr>'Kiadások(Műv.Ház 2023)'!Nyomtatási_terület</vt:lpstr>
      <vt:lpstr>'Mérleg(Műv.Ház 2023.)'!Nyomtatási_terület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2022-02-15T14:04:40Z</cp:lastPrinted>
  <dcterms:created xsi:type="dcterms:W3CDTF">2016-01-02T07:48:50Z</dcterms:created>
  <dcterms:modified xsi:type="dcterms:W3CDTF">2023-01-25T06:58:12Z</dcterms:modified>
</cp:coreProperties>
</file>