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01.31\"/>
    </mc:Choice>
  </mc:AlternateContent>
  <xr:revisionPtr revIDLastSave="0" documentId="13_ncr:1_{E963D7AC-A308-4DBB-A6B4-FE37C7C34B10}" xr6:coauthVersionLast="47" xr6:coauthVersionMax="47" xr10:uidLastSave="{00000000-0000-0000-0000-000000000000}"/>
  <workbookProtection workbookAlgorithmName="SHA-512" workbookHashValue="JJBcNcTrHmHLGSQLXi896FAB7Z6bog1G133xHh8Ery0sWBbuEUX04Bxa1yAluI86YrKhfDDTAjdwLlHClX+fHQ==" workbookSaltValue="iBZPI3kx2MHUJkkW6wGQ9g==" workbookSpinCount="100000" lockStructure="1"/>
  <bookViews>
    <workbookView xWindow="-120" yWindow="-120" windowWidth="29040" windowHeight="15840" xr2:uid="{00000000-000D-0000-FFFF-FFFF00000000}"/>
  </bookViews>
  <sheets>
    <sheet name="Mérleg(Hivatal 2023)" sheetId="4" r:id="rId1"/>
    <sheet name="Bevételek(Hivatal 2023)" sheetId="2" r:id="rId2"/>
    <sheet name="Kiadások(Hivatal 2023)" sheetId="3" r:id="rId3"/>
    <sheet name="Kiadások COFOG szerint" sheetId="5" state="hidden" r:id="rId4"/>
    <sheet name="Részletes cofog kiadás" sheetId="6" state="hidden" r:id="rId5"/>
  </sheets>
  <definedNames>
    <definedName name="_xlnm._FilterDatabase" localSheetId="3" hidden="1">'Kiadások COFOG szerint'!$A$1:$A$55</definedName>
    <definedName name="_xlnm.Print_Area" localSheetId="1">'Bevételek(Hivatal 2023)'!$A$1:$F$30</definedName>
    <definedName name="_xlnm.Print_Area" localSheetId="3">'Kiadások COFOG szerint'!$A$1:$F$55</definedName>
    <definedName name="_xlnm.Print_Area" localSheetId="2">'Kiadások(Hivatal 2023)'!$A$1:$F$47</definedName>
    <definedName name="_xlnm.Print_Area" localSheetId="0">'Mérleg(Hivatal 2023)'!$A$1:$L$26</definedName>
  </definedNames>
  <calcPr calcId="181029"/>
</workbook>
</file>

<file path=xl/calcChain.xml><?xml version="1.0" encoding="utf-8"?>
<calcChain xmlns="http://schemas.openxmlformats.org/spreadsheetml/2006/main">
  <c r="C55" i="5" l="1"/>
  <c r="F11" i="4"/>
  <c r="G8" i="6"/>
  <c r="F9" i="5" s="1"/>
  <c r="F20" i="5" s="1"/>
  <c r="F53" i="5"/>
  <c r="G69" i="6"/>
  <c r="F11" i="5"/>
  <c r="G21" i="6" l="1"/>
  <c r="F51" i="5" l="1"/>
  <c r="D51" i="5" s="1"/>
  <c r="F46" i="5"/>
  <c r="D46" i="5" s="1"/>
  <c r="F44" i="5"/>
  <c r="F43" i="5"/>
  <c r="D43" i="5" s="1"/>
  <c r="D48" i="5"/>
  <c r="D49" i="5"/>
  <c r="D50" i="5"/>
  <c r="D44" i="5"/>
  <c r="F20" i="3"/>
  <c r="F47" i="5" l="1"/>
  <c r="D47" i="5" s="1"/>
  <c r="F45" i="5"/>
  <c r="F52" i="5"/>
  <c r="D52" i="5" s="1"/>
  <c r="F33" i="3"/>
  <c r="F17" i="3"/>
  <c r="D45" i="5" l="1"/>
  <c r="D53" i="5"/>
  <c r="D33" i="3"/>
  <c r="J12" i="4" s="1"/>
  <c r="L12" i="4"/>
  <c r="G61" i="6"/>
  <c r="G66" i="6" l="1"/>
  <c r="G63" i="6"/>
  <c r="D63" i="6"/>
  <c r="C62" i="6"/>
  <c r="C63" i="6" s="1"/>
  <c r="E61" i="6"/>
  <c r="D61" i="6"/>
  <c r="C61" i="6"/>
  <c r="G68" i="6" l="1"/>
  <c r="E62" i="6"/>
  <c r="E63" i="6" s="1"/>
  <c r="F9" i="2" l="1"/>
  <c r="F31" i="5" l="1"/>
  <c r="F22" i="5"/>
  <c r="D9" i="5"/>
  <c r="C22" i="6" l="1"/>
  <c r="D22" i="5"/>
  <c r="F13" i="5"/>
  <c r="D13" i="5" s="1"/>
  <c r="C23" i="6"/>
  <c r="E23" i="6" s="1"/>
  <c r="F30" i="3" l="1"/>
  <c r="E12" i="2"/>
  <c r="I25" i="6" l="1"/>
  <c r="I26" i="6"/>
  <c r="I33" i="6"/>
  <c r="G32" i="6"/>
  <c r="I32" i="6" s="1"/>
  <c r="G28" i="6"/>
  <c r="I28" i="6" s="1"/>
  <c r="G29" i="6"/>
  <c r="I29" i="6" s="1"/>
  <c r="G30" i="6"/>
  <c r="I30" i="6" s="1"/>
  <c r="F21" i="3"/>
  <c r="G31" i="6" l="1"/>
  <c r="F14" i="4" l="1"/>
  <c r="E19" i="2" l="1"/>
  <c r="E17" i="2"/>
  <c r="D19" i="2"/>
  <c r="D17" i="2"/>
  <c r="E10" i="2"/>
  <c r="E8" i="2"/>
  <c r="D10" i="2"/>
  <c r="D12" i="2"/>
  <c r="D8" i="2"/>
  <c r="F34" i="5" l="1"/>
  <c r="F21" i="5"/>
  <c r="D21" i="5" s="1"/>
  <c r="F17" i="5"/>
  <c r="F10" i="5"/>
  <c r="D10" i="5" s="1"/>
  <c r="D17" i="5" l="1"/>
  <c r="F16" i="3"/>
  <c r="D23" i="5"/>
  <c r="E22" i="6"/>
  <c r="D31" i="5"/>
  <c r="E37" i="3"/>
  <c r="E36" i="3"/>
  <c r="E35" i="3"/>
  <c r="C35" i="5"/>
  <c r="C38" i="5"/>
  <c r="G49" i="6"/>
  <c r="F34" i="3"/>
  <c r="F35" i="3" l="1"/>
  <c r="E38" i="3"/>
  <c r="G27" i="6"/>
  <c r="E18" i="2"/>
  <c r="D18" i="2"/>
  <c r="C38" i="3"/>
  <c r="D34" i="5"/>
  <c r="D35" i="5" s="1"/>
  <c r="F35" i="5"/>
  <c r="G50" i="6" l="1"/>
  <c r="F36" i="5" s="1"/>
  <c r="D36" i="5" s="1"/>
  <c r="F37" i="5"/>
  <c r="D37" i="5" s="1"/>
  <c r="F37" i="3" l="1"/>
  <c r="F36" i="3"/>
  <c r="F38" i="5"/>
  <c r="G53" i="6"/>
  <c r="E13" i="5"/>
  <c r="E21" i="5"/>
  <c r="F38" i="3" l="1"/>
  <c r="L14" i="4" s="1"/>
  <c r="D38" i="3"/>
  <c r="D38" i="5"/>
  <c r="E9" i="5"/>
  <c r="F16" i="5"/>
  <c r="D16" i="5" s="1"/>
  <c r="E17" i="5"/>
  <c r="F18" i="5"/>
  <c r="D18" i="5" s="1"/>
  <c r="F19" i="5"/>
  <c r="D19" i="5" s="1"/>
  <c r="F12" i="5"/>
  <c r="D12" i="5" s="1"/>
  <c r="F14" i="5"/>
  <c r="D14" i="5" s="1"/>
  <c r="F15" i="5"/>
  <c r="D15" i="5" s="1"/>
  <c r="D11" i="5"/>
  <c r="F25" i="5"/>
  <c r="F24" i="5"/>
  <c r="D24" i="5" s="1"/>
  <c r="G46" i="6"/>
  <c r="F32" i="5" s="1"/>
  <c r="D32" i="5" s="1"/>
  <c r="E31" i="5"/>
  <c r="G43" i="6"/>
  <c r="I43" i="6" s="1"/>
  <c r="G42" i="6"/>
  <c r="I42" i="6" s="1"/>
  <c r="F24" i="3" l="1"/>
  <c r="D25" i="5"/>
  <c r="F23" i="3"/>
  <c r="D20" i="5"/>
  <c r="E32" i="5"/>
  <c r="E11" i="5"/>
  <c r="E24" i="5"/>
  <c r="E15" i="5"/>
  <c r="E25" i="5"/>
  <c r="E14" i="5"/>
  <c r="G39" i="6"/>
  <c r="F29" i="5" s="1"/>
  <c r="D29" i="5" s="1"/>
  <c r="G37" i="6"/>
  <c r="I37" i="6" s="1"/>
  <c r="G35" i="6"/>
  <c r="G24" i="6"/>
  <c r="D24" i="6"/>
  <c r="C24" i="6"/>
  <c r="D21" i="6"/>
  <c r="C21" i="6"/>
  <c r="G41" i="6" l="1"/>
  <c r="F27" i="5"/>
  <c r="D27" i="5" s="1"/>
  <c r="E29" i="5"/>
  <c r="E21" i="6"/>
  <c r="E24" i="6"/>
  <c r="G34" i="6"/>
  <c r="G47" i="6" s="1"/>
  <c r="G54" i="6" s="1"/>
  <c r="G71" i="6" s="1"/>
  <c r="F30" i="5" l="1"/>
  <c r="D30" i="5" s="1"/>
  <c r="I34" i="6"/>
  <c r="I44" i="6" s="1"/>
  <c r="C44" i="6" s="1"/>
  <c r="E27" i="5"/>
  <c r="F28" i="5"/>
  <c r="D28" i="5" s="1"/>
  <c r="F26" i="5"/>
  <c r="D26" i="5" s="1"/>
  <c r="E30" i="5" l="1"/>
  <c r="E28" i="5"/>
  <c r="E26" i="5"/>
  <c r="F33" i="5"/>
  <c r="F13" i="2"/>
  <c r="C14" i="4"/>
  <c r="C25" i="2"/>
  <c r="C20" i="2"/>
  <c r="D24" i="3"/>
  <c r="D23" i="3"/>
  <c r="D21" i="3"/>
  <c r="D18" i="3"/>
  <c r="C20" i="5"/>
  <c r="C33" i="5"/>
  <c r="C23" i="5"/>
  <c r="C34" i="3"/>
  <c r="E20" i="5" l="1"/>
  <c r="C39" i="5"/>
  <c r="E33" i="5"/>
  <c r="C13" i="2"/>
  <c r="E13" i="2" s="1"/>
  <c r="E9" i="2"/>
  <c r="D9" i="2"/>
  <c r="E20" i="3"/>
  <c r="D20" i="3"/>
  <c r="D16" i="3"/>
  <c r="E16" i="3"/>
  <c r="E30" i="3"/>
  <c r="D30" i="3"/>
  <c r="C13" i="4"/>
  <c r="C15" i="4" s="1"/>
  <c r="C35" i="3"/>
  <c r="C22" i="3"/>
  <c r="C27" i="2"/>
  <c r="C32" i="3"/>
  <c r="C19" i="3"/>
  <c r="C39" i="3" s="1"/>
  <c r="I15" i="4" l="1"/>
  <c r="I13" i="4"/>
  <c r="F20" i="2"/>
  <c r="E20" i="2" l="1"/>
  <c r="F27" i="2"/>
  <c r="D17" i="3"/>
  <c r="F23" i="5"/>
  <c r="F39" i="5" s="1"/>
  <c r="F55" i="5" s="1"/>
  <c r="D55" i="5" l="1"/>
  <c r="E55" i="5"/>
  <c r="E23" i="5"/>
  <c r="F25" i="2"/>
  <c r="D34" i="3"/>
  <c r="D35" i="3" s="1"/>
  <c r="E39" i="5" l="1"/>
  <c r="E27" i="2"/>
  <c r="F9" i="4"/>
  <c r="E9" i="4" s="1"/>
  <c r="F10" i="4"/>
  <c r="E10" i="4" s="1"/>
  <c r="F27" i="3"/>
  <c r="F26" i="3"/>
  <c r="F25" i="3"/>
  <c r="D25" i="2"/>
  <c r="D9" i="4"/>
  <c r="D25" i="3" l="1"/>
  <c r="E25" i="3"/>
  <c r="E26" i="3"/>
  <c r="D26" i="3"/>
  <c r="E27" i="3"/>
  <c r="D27" i="3"/>
  <c r="D11" i="4"/>
  <c r="E11" i="4"/>
  <c r="D14" i="4"/>
  <c r="E14" i="4"/>
  <c r="D10" i="4"/>
  <c r="D20" i="2"/>
  <c r="F22" i="3"/>
  <c r="F15" i="3"/>
  <c r="D15" i="3" s="1"/>
  <c r="F14" i="3"/>
  <c r="F13" i="3"/>
  <c r="F12" i="3"/>
  <c r="F11" i="3"/>
  <c r="D11" i="3" s="1"/>
  <c r="F10" i="3"/>
  <c r="F9" i="3"/>
  <c r="F8" i="3"/>
  <c r="E22" i="3" l="1"/>
  <c r="E13" i="3"/>
  <c r="D13" i="3"/>
  <c r="D9" i="3"/>
  <c r="E10" i="3"/>
  <c r="D10" i="3"/>
  <c r="E14" i="3"/>
  <c r="D14" i="3"/>
  <c r="D8" i="3"/>
  <c r="E8" i="3"/>
  <c r="E12" i="3"/>
  <c r="D12" i="3"/>
  <c r="F19" i="3"/>
  <c r="E19" i="3" l="1"/>
  <c r="L9" i="4"/>
  <c r="K9" i="4" s="1"/>
  <c r="J9" i="4" l="1"/>
  <c r="D33" i="5" l="1"/>
  <c r="D13" i="2" l="1"/>
  <c r="D27" i="2" s="1"/>
  <c r="F31" i="3" l="1"/>
  <c r="D31" i="3" s="1"/>
  <c r="E31" i="3" l="1"/>
  <c r="D39" i="5"/>
  <c r="L10" i="4"/>
  <c r="D22" i="3"/>
  <c r="J10" i="4" l="1"/>
  <c r="K10" i="4"/>
  <c r="F29" i="3"/>
  <c r="F28" i="3"/>
  <c r="D28" i="3" l="1"/>
  <c r="E28" i="3"/>
  <c r="E29" i="3"/>
  <c r="D29" i="3"/>
  <c r="F32" i="3"/>
  <c r="F39" i="3" s="1"/>
  <c r="D19" i="3"/>
  <c r="E32" i="3" l="1"/>
  <c r="L11" i="4"/>
  <c r="K11" i="4" s="1"/>
  <c r="D32" i="3"/>
  <c r="D39" i="3" s="1"/>
  <c r="E39" i="3" l="1"/>
  <c r="F29" i="2"/>
  <c r="J11" i="4"/>
  <c r="L13" i="4"/>
  <c r="J13" i="4" s="1"/>
  <c r="L15" i="4" l="1"/>
  <c r="F12" i="4"/>
  <c r="K15" i="4" l="1"/>
  <c r="J15" i="4"/>
  <c r="D12" i="4"/>
  <c r="D13" i="4" s="1"/>
  <c r="D15" i="4" s="1"/>
  <c r="E12" i="4"/>
  <c r="F13" i="4"/>
  <c r="E13" i="4" s="1"/>
  <c r="F15" i="4" l="1"/>
  <c r="E15" i="4" s="1"/>
</calcChain>
</file>

<file path=xl/sharedStrings.xml><?xml version="1.0" encoding="utf-8"?>
<sst xmlns="http://schemas.openxmlformats.org/spreadsheetml/2006/main" count="349" uniqueCount="144">
  <si>
    <t>Főkönyvi szám</t>
  </si>
  <si>
    <t>Kiadások összesen</t>
  </si>
  <si>
    <t>0981311</t>
  </si>
  <si>
    <t>098161</t>
  </si>
  <si>
    <t>05110111</t>
  </si>
  <si>
    <t>0511021</t>
  </si>
  <si>
    <t>0511041</t>
  </si>
  <si>
    <t>0511061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</si>
  <si>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</si>
  <si>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</si>
  <si>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</si>
  <si>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</si>
  <si>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</si>
  <si>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</si>
  <si>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</si>
  <si>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</si>
  <si>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</si>
  <si>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053361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</si>
  <si>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</si>
  <si>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</si>
  <si>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</si>
  <si>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</si>
  <si>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</si>
  <si>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</si>
  <si>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</si>
  <si>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</si>
  <si>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Normatív jutalmak</t>
  </si>
  <si>
    <t>Készenléti, ügyeleti, helyettesítési díj, túlóra, túlszolgálat</t>
  </si>
  <si>
    <t>Jubileumi jutalom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</si>
  <si>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</si>
  <si>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</si>
  <si>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</si>
  <si>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</si>
  <si>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</si>
  <si>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</si>
  <si>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</si>
  <si>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</si>
  <si>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Szakmai tevékenységet segítő szolgáltatások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</si>
  <si>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</si>
  <si>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</si>
  <si>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</si>
  <si>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</si>
  <si>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</si>
  <si>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</si>
  <si>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</si>
  <si>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</si>
  <si>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</si>
  <si>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</si>
  <si>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</si>
  <si>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</si>
  <si>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</si>
  <si>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</si>
  <si>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</si>
  <si>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</si>
  <si>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</si>
  <si>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</si>
  <si>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</si>
  <si>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0512361</t>
  </si>
  <si>
    <t>Reprezentáció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</si>
  <si>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</si>
  <si>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</si>
  <si>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</si>
  <si>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</si>
  <si>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</si>
  <si>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</si>
  <si>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</si>
  <si>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</si>
  <si>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Bevételek - COFOG: 018030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</si>
  <si>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</si>
  <si>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</si>
  <si>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</si>
  <si>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</si>
  <si>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</si>
  <si>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</si>
  <si>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</si>
  <si>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</si>
  <si>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</si>
  <si>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Piliscsévi Közös Önkormányzati Hivatal</t>
  </si>
  <si>
    <t>011130 - Önkormányzatok és önkormányzati hivatalok jogalkotó és általános igazgatási tevékenysége</t>
  </si>
  <si>
    <t>0511071</t>
  </si>
  <si>
    <t>Béren kívüli juttatások</t>
  </si>
  <si>
    <t>0511121</t>
  </si>
  <si>
    <t>Szociális támogatások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</si>
  <si>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</si>
  <si>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</si>
  <si>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</si>
  <si>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</si>
  <si>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0511031</t>
  </si>
  <si>
    <t>Céljuttatás, projektprémium</t>
  </si>
  <si>
    <t>055131</t>
  </si>
  <si>
    <t>Tartalékok előirányzata</t>
  </si>
  <si>
    <t>053221</t>
  </si>
  <si>
    <t>Bevételek - COFOG: 011130</t>
  </si>
  <si>
    <t>09161</t>
  </si>
  <si>
    <t>0940821</t>
  </si>
  <si>
    <t>Egyéb kapott (járó) kamatok és kamatjellegű bevételek</t>
  </si>
  <si>
    <t>Bevételek - COFOG: 016010</t>
  </si>
  <si>
    <t>Központi kezelésű előirányzattól működési célú támogatások bevételei</t>
  </si>
  <si>
    <t>-ebből fenntartói támogatás (Piliscsév)</t>
  </si>
  <si>
    <t>Egyéb működési célú támogatások bevételei államháztartáson belülről (Leányvár)</t>
  </si>
  <si>
    <t>094</t>
  </si>
  <si>
    <t xml:space="preserve">Egyéb működési c. tám. </t>
  </si>
  <si>
    <t>Tárgyévi működési bevételek</t>
  </si>
  <si>
    <t>055</t>
  </si>
  <si>
    <t>Tartalékok</t>
  </si>
  <si>
    <t>Változás</t>
  </si>
  <si>
    <t>"WinSzoc"</t>
  </si>
  <si>
    <t>Telefonszámla</t>
  </si>
  <si>
    <t>egyéb</t>
  </si>
  <si>
    <t>Mobil internet díja</t>
  </si>
  <si>
    <t>probono normatíva</t>
  </si>
  <si>
    <t>egyéb továbbképzések</t>
  </si>
  <si>
    <t>bankköltség</t>
  </si>
  <si>
    <t>Márti munkábajárás</t>
  </si>
  <si>
    <t>egyéb kiküldetés</t>
  </si>
  <si>
    <t>kerekítési különbözet</t>
  </si>
  <si>
    <t>05641</t>
  </si>
  <si>
    <t>tárgyi eszköz</t>
  </si>
  <si>
    <t>beruházási áfa</t>
  </si>
  <si>
    <t>05671</t>
  </si>
  <si>
    <t>Beruházási kiadások</t>
  </si>
  <si>
    <t>Tárgyi eszköz beszerzés</t>
  </si>
  <si>
    <t>Beruházási áfa</t>
  </si>
  <si>
    <t>Beruházási áfa kiadásai</t>
  </si>
  <si>
    <t>056</t>
  </si>
  <si>
    <t>Beruházás</t>
  </si>
  <si>
    <t>egyéb számlás szolgáltatás</t>
  </si>
  <si>
    <t>AAM</t>
  </si>
  <si>
    <t>Hanganov</t>
  </si>
  <si>
    <t>ÁFA</t>
  </si>
  <si>
    <t>2023. évi eredeti költségvetési előirányzat</t>
  </si>
  <si>
    <t>2022. eredeti EI</t>
  </si>
  <si>
    <t>2023. évi EI</t>
  </si>
  <si>
    <t>013210 - Átfogó tervezési és statisztikai szolgáltatások</t>
  </si>
  <si>
    <t>055061</t>
  </si>
  <si>
    <t>egyéb működési célú támogatások államháztartáson belülre</t>
  </si>
  <si>
    <t>egyéb juttatás</t>
  </si>
  <si>
    <t>Egyéb működési célú támogatások államháztartáson belülre</t>
  </si>
  <si>
    <t>Működési bevételek</t>
  </si>
  <si>
    <t>Egyéb működési c. áh.-n belül</t>
  </si>
  <si>
    <t>-ebből állami normatív támogatás Leányvár</t>
  </si>
  <si>
    <t>-ebből állami normatív támogatás Piliscsév</t>
  </si>
  <si>
    <t>Leányvár bérek</t>
  </si>
  <si>
    <t>Piliscsév bérek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</si>
</sst>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[$-1040E]#,##0\ &quot;Ft&quot;"/>
    <numFmt numFmtId="166" formatCode="_-* #,##0\ _F_t_-;\-* #,##0\ _F_t_-;_-* &quot;-&quot;??\ _F_t_-;_-@_-"/>
    <numFmt numFmtId="167" formatCode="#,##0.000"/>
  </numFmts>
  <fonts count="31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i/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6" fillId="0" borderId="0" quotePrefix="1" applyFont="0" applyFill="0" applyBorder="0" applyAlignment="0">
      <protection locked="0"/>
    </xf>
    <xf numFmtId="9" fontId="16" fillId="0" borderId="0" quotePrefix="1" applyFont="0" applyFill="0" applyBorder="0" applyAlignment="0">
      <protection locked="0"/>
    </xf>
    <xf numFmtId="0" fontId="16" fillId="0" borderId="0"/>
  </cellStyleXfs>
  <cellXfs count="410">
    <xf numFmtId="0" fontId="0" fillId="0" borderId="0" xfId="0"/>
    <xf numFmtId="49" fontId="1" fillId="3" borderId="3" xfId="0" applyNumberFormat="1" applyFont="1" applyFill="1" applyBorder="1" applyAlignment="1">
      <alignment horizontal="left" vertical="center" wrapText="1" shrinkToFit="1"/>
    </xf>
    <xf numFmtId="49" fontId="1" fillId="3" borderId="4" xfId="0" applyNumberFormat="1" applyFont="1" applyFill="1" applyBorder="1" applyAlignment="1">
      <alignment vertical="center" wrapText="1" shrinkToFit="1"/>
    </xf>
    <xf numFmtId="3" fontId="1" fillId="3" borderId="4" xfId="0" applyNumberFormat="1" applyFont="1" applyFill="1" applyBorder="1" applyAlignment="1">
      <alignment vertical="center" wrapText="1" shrinkToFit="1"/>
    </xf>
    <xf numFmtId="49" fontId="1" fillId="3" borderId="6" xfId="0" applyNumberFormat="1" applyFont="1" applyFill="1" applyBorder="1" applyAlignment="1">
      <alignment vertical="center" wrapText="1" shrinkToFit="1"/>
    </xf>
    <xf numFmtId="3" fontId="8" fillId="4" borderId="8" xfId="0" applyNumberFormat="1" applyFont="1" applyFill="1" applyBorder="1"/>
    <xf numFmtId="49" fontId="1" fillId="3" borderId="11" xfId="0" applyNumberFormat="1" applyFont="1" applyFill="1" applyBorder="1" applyAlignment="1">
      <alignment vertical="center" wrapText="1" shrinkToFit="1"/>
    </xf>
    <xf numFmtId="49" fontId="1" fillId="3" borderId="5" xfId="0" applyNumberFormat="1" applyFont="1" applyFill="1" applyBorder="1" applyAlignment="1">
      <alignment vertical="center" wrapText="1" shrinkToFit="1"/>
    </xf>
    <xf numFmtId="49" fontId="1" fillId="3" borderId="3" xfId="0" applyNumberFormat="1" applyFont="1" applyFill="1" applyBorder="1" applyAlignment="1">
      <alignment vertical="center" wrapText="1" shrinkToFit="1"/>
    </xf>
    <xf numFmtId="0" fontId="14" fillId="0" borderId="11" xfId="0" applyFont="1" applyBorder="1" applyAlignment="1" applyProtection="1">
      <alignment vertical="center" wrapText="1" readingOrder="1"/>
      <protection locked="0"/>
    </xf>
    <xf numFmtId="0" fontId="14" fillId="0" borderId="5" xfId="0" applyFont="1" applyBorder="1" applyAlignment="1" applyProtection="1">
      <alignment vertical="center" wrapText="1" readingOrder="1"/>
      <protection locked="0"/>
    </xf>
    <xf numFmtId="3" fontId="15" fillId="0" borderId="0" xfId="0" applyNumberFormat="1" applyFont="1" applyAlignment="1">
      <alignment horizontal="center" vertical="center"/>
    </xf>
    <xf numFmtId="3" fontId="1" fillId="3" borderId="15" xfId="0" applyNumberFormat="1" applyFont="1" applyFill="1" applyBorder="1" applyAlignment="1">
      <alignment horizontal="right" vertical="center" wrapText="1" shrinkToFit="1"/>
    </xf>
    <xf numFmtId="165" fontId="0" fillId="0" borderId="0" xfId="0" applyNumberFormat="1"/>
    <xf numFmtId="0" fontId="0" fillId="9" borderId="0" xfId="0" applyFill="1"/>
    <xf numFmtId="0" fontId="2" fillId="0" borderId="0" xfId="0" applyFont="1"/>
    <xf numFmtId="0" fontId="18" fillId="0" borderId="0" xfId="0" applyFont="1" applyAlignment="1">
      <alignment horizontal="right"/>
    </xf>
    <xf numFmtId="0" fontId="5" fillId="0" borderId="0" xfId="0" applyFont="1"/>
    <xf numFmtId="166" fontId="0" fillId="0" borderId="0" xfId="1" applyNumberFormat="1" applyFont="1" applyFill="1">
      <protection locked="0"/>
    </xf>
    <xf numFmtId="166" fontId="5" fillId="0" borderId="0" xfId="1" applyNumberFormat="1" applyFont="1" applyFill="1">
      <protection locked="0"/>
    </xf>
    <xf numFmtId="0" fontId="14" fillId="0" borderId="3" xfId="0" applyFont="1" applyBorder="1" applyAlignment="1" applyProtection="1">
      <alignment vertical="center" wrapText="1" readingOrder="1"/>
      <protection locked="0"/>
    </xf>
    <xf numFmtId="0" fontId="19" fillId="0" borderId="0" xfId="0" applyFont="1" applyAlignment="1">
      <alignment horizontal="right"/>
    </xf>
    <xf numFmtId="3" fontId="14" fillId="0" borderId="2" xfId="0" applyNumberFormat="1" applyFont="1" applyBorder="1" applyAlignment="1" applyProtection="1">
      <alignment vertical="center" wrapText="1" readingOrder="1"/>
      <protection locked="0"/>
    </xf>
    <xf numFmtId="3" fontId="14" fillId="0" borderId="15" xfId="0" applyNumberFormat="1" applyFont="1" applyBorder="1" applyAlignment="1" applyProtection="1">
      <alignment vertical="center" wrapText="1" readingOrder="1"/>
      <protection locked="0"/>
    </xf>
    <xf numFmtId="3" fontId="14" fillId="0" borderId="20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0" fillId="12" borderId="8" xfId="0" applyNumberFormat="1" applyFont="1" applyFill="1" applyBorder="1" applyAlignment="1">
      <alignment horizontal="right" vertical="center" wrapText="1" shrinkToFit="1"/>
    </xf>
    <xf numFmtId="0" fontId="20" fillId="13" borderId="17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 wrapText="1" shrinkToFit="1"/>
    </xf>
    <xf numFmtId="3" fontId="22" fillId="0" borderId="0" xfId="0" applyNumberFormat="1" applyFont="1"/>
    <xf numFmtId="0" fontId="5" fillId="14" borderId="26" xfId="0" applyFont="1" applyFill="1" applyBorder="1"/>
    <xf numFmtId="0" fontId="5" fillId="14" borderId="27" xfId="0" applyFont="1" applyFill="1" applyBorder="1"/>
    <xf numFmtId="3" fontId="5" fillId="14" borderId="25" xfId="0" applyNumberFormat="1" applyFont="1" applyFill="1" applyBorder="1"/>
    <xf numFmtId="0" fontId="0" fillId="0" borderId="32" xfId="0" applyBorder="1"/>
    <xf numFmtId="3" fontId="0" fillId="0" borderId="0" xfId="0" applyNumberFormat="1"/>
    <xf numFmtId="3" fontId="0" fillId="0" borderId="33" xfId="0" applyNumberFormat="1" applyBorder="1"/>
    <xf numFmtId="0" fontId="4" fillId="2" borderId="1" xfId="0" applyFont="1" applyFill="1" applyBorder="1" applyAlignment="1">
      <alignment horizontal="center" vertical="center" wrapText="1" shrinkToFit="1"/>
    </xf>
    <xf numFmtId="49" fontId="14" fillId="0" borderId="3" xfId="0" applyNumberFormat="1" applyFont="1" applyBorder="1" applyAlignment="1" applyProtection="1">
      <alignment vertical="center" wrapText="1" readingOrder="1"/>
      <protection locked="0"/>
    </xf>
    <xf numFmtId="0" fontId="14" fillId="0" borderId="22" xfId="0" applyFont="1" applyBorder="1" applyAlignment="1" applyProtection="1">
      <alignment vertical="center" wrapText="1" readingOrder="1"/>
      <protection locked="0"/>
    </xf>
    <xf numFmtId="3" fontId="17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14" fillId="0" borderId="5" xfId="0" applyNumberFormat="1" applyFont="1" applyBorder="1" applyAlignment="1" applyProtection="1">
      <alignment vertical="center" wrapText="1" readingOrder="1"/>
      <protection locked="0"/>
    </xf>
    <xf numFmtId="3" fontId="1" fillId="3" borderId="16" xfId="0" applyNumberFormat="1" applyFont="1" applyFill="1" applyBorder="1" applyAlignment="1">
      <alignment vertical="center" wrapText="1" shrinkToFit="1"/>
    </xf>
    <xf numFmtId="0" fontId="23" fillId="6" borderId="15" xfId="0" applyFont="1" applyFill="1" applyBorder="1" applyAlignment="1">
      <alignment horizontal="center" vertical="center"/>
    </xf>
    <xf numFmtId="3" fontId="7" fillId="0" borderId="31" xfId="2" applyNumberFormat="1" applyFont="1" applyBorder="1">
      <protection locked="0"/>
    </xf>
    <xf numFmtId="49" fontId="24" fillId="0" borderId="3" xfId="2" applyNumberFormat="1" applyFont="1" applyBorder="1" applyAlignment="1">
      <alignment horizontal="right"/>
      <protection locked="0"/>
    </xf>
    <xf numFmtId="49" fontId="24" fillId="0" borderId="11" xfId="1" applyNumberFormat="1" applyFont="1" applyBorder="1" applyAlignment="1">
      <alignment horizontal="right"/>
      <protection locked="0"/>
    </xf>
    <xf numFmtId="1" fontId="6" fillId="15" borderId="41" xfId="2" applyNumberFormat="1" applyFont="1" applyFill="1" applyBorder="1" applyAlignment="1">
      <alignment horizontal="center" vertical="center"/>
      <protection locked="0"/>
    </xf>
    <xf numFmtId="3" fontId="7" fillId="0" borderId="0" xfId="1" applyNumberFormat="1" applyFont="1" applyFill="1" applyBorder="1" applyAlignment="1">
      <protection locked="0"/>
    </xf>
    <xf numFmtId="3" fontId="7" fillId="0" borderId="34" xfId="1" applyNumberFormat="1" applyFont="1" applyBorder="1">
      <protection locked="0"/>
    </xf>
    <xf numFmtId="3" fontId="7" fillId="0" borderId="42" xfId="1" applyNumberFormat="1" applyFont="1" applyBorder="1">
      <protection locked="0"/>
    </xf>
    <xf numFmtId="3" fontId="6" fillId="15" borderId="38" xfId="1" applyNumberFormat="1" applyFont="1" applyFill="1" applyBorder="1">
      <protection locked="0"/>
    </xf>
    <xf numFmtId="49" fontId="19" fillId="0" borderId="2" xfId="0" applyNumberFormat="1" applyFont="1" applyBorder="1" applyAlignment="1">
      <alignment horizontal="right"/>
    </xf>
    <xf numFmtId="49" fontId="19" fillId="0" borderId="6" xfId="0" applyNumberFormat="1" applyFont="1" applyBorder="1" applyAlignment="1">
      <alignment horizontal="right"/>
    </xf>
    <xf numFmtId="3" fontId="1" fillId="3" borderId="24" xfId="0" applyNumberFormat="1" applyFont="1" applyFill="1" applyBorder="1" applyAlignment="1">
      <alignment vertical="center" wrapText="1" shrinkToFit="1"/>
    </xf>
    <xf numFmtId="49" fontId="21" fillId="3" borderId="2" xfId="0" applyNumberFormat="1" applyFont="1" applyFill="1" applyBorder="1" applyAlignment="1">
      <alignment vertical="center" wrapText="1" shrinkToFit="1"/>
    </xf>
    <xf numFmtId="0" fontId="4" fillId="2" borderId="19" xfId="0" applyFont="1" applyFill="1" applyBorder="1" applyAlignment="1">
      <alignment horizontal="center" vertical="center" wrapText="1" shrinkToFit="1"/>
    </xf>
    <xf numFmtId="3" fontId="21" fillId="3" borderId="15" xfId="0" applyNumberFormat="1" applyFont="1" applyFill="1" applyBorder="1" applyAlignment="1">
      <alignment vertical="center" wrapText="1" shrinkToFit="1"/>
    </xf>
    <xf numFmtId="3" fontId="7" fillId="0" borderId="0" xfId="1" applyNumberFormat="1" applyFont="1" applyFill="1" applyBorder="1">
      <protection locked="0"/>
    </xf>
    <xf numFmtId="3" fontId="6" fillId="0" borderId="0" xfId="1" applyNumberFormat="1" applyFont="1" applyFill="1" applyBorder="1" applyAlignment="1">
      <alignment horizontal="right"/>
      <protection locked="0"/>
    </xf>
    <xf numFmtId="0" fontId="26" fillId="0" borderId="0" xfId="0" applyFont="1"/>
    <xf numFmtId="3" fontId="27" fillId="0" borderId="0" xfId="1" applyNumberFormat="1" applyFont="1" applyFill="1" applyBorder="1">
      <protection locked="0"/>
    </xf>
    <xf numFmtId="3" fontId="26" fillId="0" borderId="0" xfId="0" applyNumberFormat="1" applyFont="1"/>
    <xf numFmtId="0" fontId="13" fillId="0" borderId="0" xfId="0" applyFont="1" applyAlignment="1" applyProtection="1">
      <alignment horizontal="center" vertical="center" wrapText="1" readingOrder="1"/>
      <protection locked="0"/>
    </xf>
    <xf numFmtId="0" fontId="14" fillId="0" borderId="31" xfId="0" applyFont="1" applyBorder="1" applyAlignment="1" applyProtection="1">
      <alignment vertical="center" wrapText="1" readingOrder="1"/>
      <protection locked="0"/>
    </xf>
    <xf numFmtId="0" fontId="14" fillId="0" borderId="34" xfId="0" applyFont="1" applyBorder="1" applyAlignment="1" applyProtection="1">
      <alignment vertical="center" wrapText="1" readingOrder="1"/>
      <protection locked="0"/>
    </xf>
    <xf numFmtId="0" fontId="14" fillId="0" borderId="42" xfId="0" applyFont="1" applyBorder="1" applyAlignment="1" applyProtection="1">
      <alignment vertical="center" wrapText="1" readingOrder="1"/>
      <protection locked="0"/>
    </xf>
    <xf numFmtId="3" fontId="14" fillId="0" borderId="16" xfId="0" applyNumberFormat="1" applyFont="1" applyBorder="1" applyAlignment="1" applyProtection="1">
      <alignment vertical="center" wrapText="1" readingOrder="1"/>
      <protection locked="0"/>
    </xf>
    <xf numFmtId="49" fontId="14" fillId="0" borderId="11" xfId="0" applyNumberFormat="1" applyFont="1" applyBorder="1" applyAlignment="1" applyProtection="1">
      <alignment vertical="center" wrapText="1" readingOrder="1"/>
      <protection locked="0"/>
    </xf>
    <xf numFmtId="3" fontId="5" fillId="4" borderId="7" xfId="0" applyNumberFormat="1" applyFont="1" applyFill="1" applyBorder="1" applyAlignment="1">
      <alignment horizontal="center"/>
    </xf>
    <xf numFmtId="3" fontId="1" fillId="3" borderId="4" xfId="0" applyNumberFormat="1" applyFont="1" applyFill="1" applyBorder="1" applyAlignment="1">
      <alignment horizontal="center" vertical="center" wrapText="1" shrinkToFit="1"/>
    </xf>
    <xf numFmtId="3" fontId="14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7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4" xfId="1" applyNumberFormat="1" applyFont="1" applyBorder="1" applyAlignment="1">
      <alignment horizontal="right" vertical="center"/>
      <protection locked="0"/>
    </xf>
    <xf numFmtId="3" fontId="10" fillId="12" borderId="7" xfId="0" applyNumberFormat="1" applyFont="1" applyFill="1" applyBorder="1" applyAlignment="1">
      <alignment horizontal="center" vertical="center" wrapText="1" shrinkToFit="1"/>
    </xf>
    <xf numFmtId="49" fontId="1" fillId="0" borderId="4" xfId="0" applyNumberFormat="1" applyFont="1" applyBorder="1" applyAlignment="1">
      <alignment horizontal="left" vertical="center" wrapText="1" shrinkToFit="1"/>
    </xf>
    <xf numFmtId="3" fontId="1" fillId="0" borderId="16" xfId="0" applyNumberFormat="1" applyFont="1" applyBorder="1" applyAlignment="1">
      <alignment horizontal="right" vertical="center" wrapText="1" shrinkToFit="1"/>
    </xf>
    <xf numFmtId="3" fontId="1" fillId="0" borderId="4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left" vertical="center" wrapText="1" shrinkToFit="1"/>
    </xf>
    <xf numFmtId="3" fontId="1" fillId="0" borderId="15" xfId="0" applyNumberFormat="1" applyFont="1" applyBorder="1" applyAlignment="1">
      <alignment horizontal="right" vertical="center" wrapText="1" shrinkToFit="1"/>
    </xf>
    <xf numFmtId="49" fontId="1" fillId="0" borderId="6" xfId="0" applyNumberFormat="1" applyFont="1" applyBorder="1" applyAlignment="1">
      <alignment horizontal="left" vertical="center" wrapText="1" shrinkToFit="1"/>
    </xf>
    <xf numFmtId="3" fontId="1" fillId="0" borderId="30" xfId="0" applyNumberFormat="1" applyFont="1" applyBorder="1" applyAlignment="1">
      <alignment horizontal="right" vertical="center" wrapText="1" shrinkToFit="1"/>
    </xf>
    <xf numFmtId="3" fontId="10" fillId="12" borderId="8" xfId="0" applyNumberFormat="1" applyFont="1" applyFill="1" applyBorder="1" applyAlignment="1">
      <alignment horizontal="center" vertical="center" wrapText="1" shrinkToFit="1"/>
    </xf>
    <xf numFmtId="3" fontId="28" fillId="0" borderId="0" xfId="0" applyNumberFormat="1" applyFont="1"/>
    <xf numFmtId="0" fontId="28" fillId="0" borderId="0" xfId="0" applyFont="1"/>
    <xf numFmtId="166" fontId="28" fillId="0" borderId="0" xfId="1" applyNumberFormat="1" applyFont="1" applyFill="1">
      <protection locked="0"/>
    </xf>
    <xf numFmtId="49" fontId="19" fillId="0" borderId="4" xfId="0" applyNumberFormat="1" applyFont="1" applyBorder="1" applyAlignment="1">
      <alignment horizontal="right"/>
    </xf>
    <xf numFmtId="0" fontId="19" fillId="0" borderId="0" xfId="0" applyFont="1"/>
    <xf numFmtId="49" fontId="1" fillId="0" borderId="9" xfId="0" applyNumberFormat="1" applyFont="1" applyBorder="1" applyAlignment="1">
      <alignment horizontal="left" vertical="center" wrapText="1" shrinkToFit="1"/>
    </xf>
    <xf numFmtId="49" fontId="14" fillId="0" borderId="34" xfId="0" applyNumberFormat="1" applyFont="1" applyBorder="1" applyAlignment="1" applyProtection="1">
      <alignment vertical="center" wrapText="1" readingOrder="1"/>
      <protection locked="0"/>
    </xf>
    <xf numFmtId="49" fontId="0" fillId="0" borderId="0" xfId="0" applyNumberFormat="1"/>
    <xf numFmtId="3" fontId="14" fillId="0" borderId="11" xfId="0" applyNumberFormat="1" applyFont="1" applyBorder="1" applyAlignment="1" applyProtection="1">
      <alignment horizontal="right" vertical="center" wrapText="1" readingOrder="1"/>
      <protection locked="0"/>
    </xf>
    <xf numFmtId="49" fontId="14" fillId="0" borderId="42" xfId="0" applyNumberFormat="1" applyFont="1" applyBorder="1" applyAlignment="1" applyProtection="1">
      <alignment vertical="center" wrapText="1" readingOrder="1"/>
      <protection locked="0"/>
    </xf>
    <xf numFmtId="3" fontId="13" fillId="16" borderId="14" xfId="0" applyNumberFormat="1" applyFont="1" applyFill="1" applyBorder="1" applyAlignment="1" applyProtection="1">
      <alignment vertical="center" wrapText="1" readingOrder="1"/>
      <protection locked="0"/>
    </xf>
    <xf numFmtId="3" fontId="13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16" fillId="0" borderId="0" xfId="0" applyFont="1"/>
    <xf numFmtId="3" fontId="13" fillId="16" borderId="7" xfId="0" applyNumberFormat="1" applyFont="1" applyFill="1" applyBorder="1" applyAlignment="1" applyProtection="1">
      <alignment vertical="center" wrapText="1" readingOrder="1"/>
      <protection locked="0"/>
    </xf>
    <xf numFmtId="0" fontId="14" fillId="0" borderId="9" xfId="0" applyFont="1" applyBorder="1" applyAlignment="1" applyProtection="1">
      <alignment vertical="center" wrapText="1" readingOrder="1"/>
      <protection locked="0"/>
    </xf>
    <xf numFmtId="3" fontId="14" fillId="0" borderId="4" xfId="0" applyNumberFormat="1" applyFont="1" applyBorder="1" applyAlignment="1" applyProtection="1">
      <alignment vertical="center" wrapText="1" readingOrder="1"/>
      <protection locked="0"/>
    </xf>
    <xf numFmtId="49" fontId="14" fillId="0" borderId="9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6" xfId="0" applyNumberFormat="1" applyFont="1" applyBorder="1" applyAlignment="1" applyProtection="1">
      <alignment horizontal="center" vertical="center" wrapText="1" readingOrder="1"/>
      <protection locked="0"/>
    </xf>
    <xf numFmtId="3" fontId="1" fillId="0" borderId="2" xfId="0" applyNumberFormat="1" applyFont="1" applyBorder="1" applyAlignment="1">
      <alignment horizontal="center" vertical="center" wrapText="1" shrinkToFit="1"/>
    </xf>
    <xf numFmtId="49" fontId="1" fillId="0" borderId="29" xfId="0" applyNumberFormat="1" applyFont="1" applyBorder="1" applyAlignment="1">
      <alignment horizontal="left" vertical="center" wrapText="1" shrinkToFit="1"/>
    </xf>
    <xf numFmtId="49" fontId="1" fillId="3" borderId="30" xfId="0" applyNumberFormat="1" applyFont="1" applyFill="1" applyBorder="1" applyAlignment="1">
      <alignment horizontal="left" vertical="center" wrapText="1" shrinkToFit="1"/>
    </xf>
    <xf numFmtId="3" fontId="1" fillId="3" borderId="30" xfId="0" applyNumberFormat="1" applyFont="1" applyFill="1" applyBorder="1" applyAlignment="1">
      <alignment horizontal="right" vertical="center" wrapText="1" shrinkToFit="1"/>
    </xf>
    <xf numFmtId="3" fontId="1" fillId="3" borderId="16" xfId="0" applyNumberFormat="1" applyFont="1" applyFill="1" applyBorder="1" applyAlignment="1">
      <alignment horizontal="right" vertical="center" wrapText="1" shrinkToFit="1"/>
    </xf>
    <xf numFmtId="49" fontId="1" fillId="3" borderId="29" xfId="0" applyNumberFormat="1" applyFont="1" applyFill="1" applyBorder="1" applyAlignment="1">
      <alignment horizontal="left" vertical="center" wrapText="1" shrinkToFit="1"/>
    </xf>
    <xf numFmtId="3" fontId="1" fillId="3" borderId="2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Border="1" applyAlignment="1">
      <alignment vertical="center" wrapText="1" shrinkToFit="1"/>
    </xf>
    <xf numFmtId="49" fontId="1" fillId="0" borderId="11" xfId="0" applyNumberFormat="1" applyFont="1" applyBorder="1" applyAlignment="1">
      <alignment vertical="center" wrapText="1" shrinkToFit="1"/>
    </xf>
    <xf numFmtId="49" fontId="1" fillId="0" borderId="5" xfId="0" applyNumberFormat="1" applyFont="1" applyBorder="1" applyAlignment="1">
      <alignment vertical="center" wrapText="1" shrinkToFit="1"/>
    </xf>
    <xf numFmtId="3" fontId="1" fillId="0" borderId="20" xfId="0" applyNumberFormat="1" applyFont="1" applyBorder="1" applyAlignment="1">
      <alignment horizontal="right"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3" fontId="1" fillId="0" borderId="10" xfId="0" applyNumberFormat="1" applyFont="1" applyBorder="1" applyAlignment="1">
      <alignment horizontal="right" vertical="center" wrapText="1" shrinkToFit="1"/>
    </xf>
    <xf numFmtId="3" fontId="1" fillId="0" borderId="17" xfId="0" applyNumberFormat="1" applyFont="1" applyBorder="1" applyAlignment="1">
      <alignment horizontal="right" vertical="center" wrapText="1" shrinkToFit="1"/>
    </xf>
    <xf numFmtId="3" fontId="1" fillId="3" borderId="4" xfId="0" applyNumberFormat="1" applyFont="1" applyFill="1" applyBorder="1" applyAlignment="1">
      <alignment horizontal="right" vertical="center" wrapText="1" shrinkToFit="1"/>
    </xf>
    <xf numFmtId="49" fontId="1" fillId="0" borderId="3" xfId="0" applyNumberFormat="1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3" fontId="1" fillId="0" borderId="4" xfId="0" applyNumberFormat="1" applyFont="1" applyBorder="1" applyAlignment="1">
      <alignment horizontal="right" vertical="center" wrapText="1" shrinkToFit="1"/>
    </xf>
    <xf numFmtId="0" fontId="6" fillId="0" borderId="0" xfId="0" applyFont="1" applyAlignment="1">
      <alignment horizontal="center"/>
    </xf>
    <xf numFmtId="3" fontId="8" fillId="0" borderId="0" xfId="0" applyNumberFormat="1" applyFont="1"/>
    <xf numFmtId="3" fontId="5" fillId="0" borderId="0" xfId="0" applyNumberFormat="1" applyFont="1" applyAlignment="1">
      <alignment horizontal="center"/>
    </xf>
    <xf numFmtId="3" fontId="8" fillId="4" borderId="8" xfId="0" applyNumberFormat="1" applyFont="1" applyFill="1" applyBorder="1" applyAlignment="1">
      <alignment horizontal="center"/>
    </xf>
    <xf numFmtId="49" fontId="1" fillId="0" borderId="10" xfId="0" applyNumberFormat="1" applyFont="1" applyBorder="1" applyAlignment="1">
      <alignment horizontal="left" vertical="center" wrapText="1" shrinkToFit="1"/>
    </xf>
    <xf numFmtId="3" fontId="1" fillId="0" borderId="46" xfId="0" applyNumberFormat="1" applyFont="1" applyBorder="1" applyAlignment="1">
      <alignment horizontal="right" vertical="center" wrapText="1" shrinkToFit="1"/>
    </xf>
    <xf numFmtId="49" fontId="11" fillId="0" borderId="14" xfId="0" applyNumberFormat="1" applyFont="1" applyBorder="1" applyAlignment="1">
      <alignment horizontal="right"/>
    </xf>
    <xf numFmtId="3" fontId="6" fillId="0" borderId="8" xfId="1" applyNumberFormat="1" applyFont="1" applyBorder="1" applyAlignment="1">
      <alignment horizontal="right"/>
      <protection locked="0"/>
    </xf>
    <xf numFmtId="3" fontId="7" fillId="0" borderId="46" xfId="2" applyNumberFormat="1" applyFont="1" applyFill="1" applyBorder="1" applyAlignment="1">
      <alignment horizontal="center" vertical="center"/>
      <protection locked="0"/>
    </xf>
    <xf numFmtId="3" fontId="7" fillId="0" borderId="10" xfId="2" applyNumberFormat="1" applyFont="1" applyFill="1" applyBorder="1" applyAlignment="1">
      <alignment horizontal="center" vertical="center"/>
      <protection locked="0"/>
    </xf>
    <xf numFmtId="3" fontId="7" fillId="0" borderId="2" xfId="2" applyNumberFormat="1" applyFont="1" applyFill="1" applyBorder="1" applyAlignment="1">
      <alignment horizontal="center" vertical="center"/>
      <protection locked="0"/>
    </xf>
    <xf numFmtId="3" fontId="6" fillId="15" borderId="38" xfId="1" applyNumberFormat="1" applyFont="1" applyFill="1" applyBorder="1" applyAlignment="1">
      <alignment horizontal="center"/>
      <protection locked="0"/>
    </xf>
    <xf numFmtId="49" fontId="25" fillId="0" borderId="14" xfId="1" applyNumberFormat="1" applyFont="1" applyBorder="1" applyAlignment="1">
      <alignment horizontal="center"/>
      <protection locked="0"/>
    </xf>
    <xf numFmtId="3" fontId="6" fillId="14" borderId="8" xfId="1" applyNumberFormat="1" applyFont="1" applyFill="1" applyBorder="1" applyAlignment="1">
      <alignment horizontal="right"/>
      <protection locked="0"/>
    </xf>
    <xf numFmtId="3" fontId="7" fillId="0" borderId="46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0" fontId="4" fillId="2" borderId="37" xfId="0" applyFont="1" applyFill="1" applyBorder="1" applyAlignment="1">
      <alignment horizontal="center" vertical="center" wrapText="1" shrinkToFit="1"/>
    </xf>
    <xf numFmtId="0" fontId="6" fillId="4" borderId="38" xfId="0" applyFont="1" applyFill="1" applyBorder="1" applyAlignment="1">
      <alignment horizontal="right"/>
    </xf>
    <xf numFmtId="3" fontId="1" fillId="3" borderId="23" xfId="0" applyNumberFormat="1" applyFont="1" applyFill="1" applyBorder="1" applyAlignment="1">
      <alignment horizontal="right" vertical="center" wrapText="1" shrinkToFit="1"/>
    </xf>
    <xf numFmtId="3" fontId="21" fillId="3" borderId="2" xfId="0" applyNumberFormat="1" applyFont="1" applyFill="1" applyBorder="1" applyAlignment="1">
      <alignment horizontal="right" vertical="center" wrapText="1" shrinkToFit="1"/>
    </xf>
    <xf numFmtId="3" fontId="23" fillId="4" borderId="38" xfId="0" applyNumberFormat="1" applyFont="1" applyFill="1" applyBorder="1" applyAlignment="1">
      <alignment horizontal="right"/>
    </xf>
    <xf numFmtId="3" fontId="10" fillId="12" borderId="38" xfId="0" applyNumberFormat="1" applyFont="1" applyFill="1" applyBorder="1" applyAlignment="1">
      <alignment horizontal="right" vertical="center" wrapText="1" shrinkToFit="1"/>
    </xf>
    <xf numFmtId="3" fontId="5" fillId="11" borderId="7" xfId="0" applyNumberFormat="1" applyFont="1" applyFill="1" applyBorder="1" applyAlignment="1">
      <alignment horizontal="right" wrapText="1" shrinkToFit="1"/>
    </xf>
    <xf numFmtId="0" fontId="14" fillId="0" borderId="48" xfId="0" applyFont="1" applyBorder="1" applyAlignment="1" applyProtection="1">
      <alignment vertical="center" wrapText="1" readingOrder="1"/>
      <protection locked="0"/>
    </xf>
    <xf numFmtId="0" fontId="13" fillId="14" borderId="6" xfId="0" applyFont="1" applyFill="1" applyBorder="1" applyAlignment="1" applyProtection="1">
      <alignment horizontal="center" vertical="center" wrapText="1" readingOrder="1"/>
      <protection locked="0"/>
    </xf>
    <xf numFmtId="0" fontId="13" fillId="14" borderId="20" xfId="0" applyFont="1" applyFill="1" applyBorder="1" applyAlignment="1" applyProtection="1">
      <alignment horizontal="center" vertical="center" wrapText="1" readingOrder="1"/>
      <protection locked="0"/>
    </xf>
    <xf numFmtId="0" fontId="13" fillId="14" borderId="17" xfId="0" applyFont="1" applyFill="1" applyBorder="1" applyAlignment="1" applyProtection="1">
      <alignment horizontal="center" vertical="center" wrapText="1" readingOrder="1"/>
      <protection locked="0"/>
    </xf>
    <xf numFmtId="0" fontId="13" fillId="14" borderId="5" xfId="0" applyFont="1" applyFill="1" applyBorder="1" applyAlignment="1" applyProtection="1">
      <alignment horizontal="center" vertical="center" wrapText="1" readingOrder="1"/>
      <protection locked="0"/>
    </xf>
    <xf numFmtId="3" fontId="14" fillId="0" borderId="40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49" xfId="0" applyNumberFormat="1" applyFont="1" applyBorder="1" applyAlignment="1" applyProtection="1">
      <alignment vertical="center" wrapText="1" readingOrder="1"/>
      <protection locked="0"/>
    </xf>
    <xf numFmtId="3" fontId="14" fillId="0" borderId="17" xfId="0" applyNumberFormat="1" applyFont="1" applyBorder="1" applyAlignment="1" applyProtection="1">
      <alignment vertical="center" wrapText="1" readingOrder="1"/>
      <protection locked="0"/>
    </xf>
    <xf numFmtId="3" fontId="14" fillId="0" borderId="51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9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5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3" xfId="0" applyNumberFormat="1" applyFont="1" applyBorder="1" applyAlignment="1" applyProtection="1">
      <alignment horizontal="right" vertical="center" wrapText="1" readingOrder="1"/>
      <protection locked="0"/>
    </xf>
    <xf numFmtId="3" fontId="0" fillId="0" borderId="32" xfId="0" applyNumberFormat="1" applyBorder="1" applyAlignment="1">
      <alignment horizontal="right"/>
    </xf>
    <xf numFmtId="3" fontId="5" fillId="14" borderId="26" xfId="0" applyNumberFormat="1" applyFont="1" applyFill="1" applyBorder="1" applyAlignment="1">
      <alignment horizontal="right"/>
    </xf>
    <xf numFmtId="3" fontId="6" fillId="15" borderId="39" xfId="0" applyNumberFormat="1" applyFont="1" applyFill="1" applyBorder="1" applyAlignment="1">
      <alignment horizontal="right"/>
    </xf>
    <xf numFmtId="3" fontId="6" fillId="14" borderId="27" xfId="0" applyNumberFormat="1" applyFont="1" applyFill="1" applyBorder="1"/>
    <xf numFmtId="0" fontId="4" fillId="10" borderId="1" xfId="0" applyFont="1" applyFill="1" applyBorder="1" applyAlignment="1">
      <alignment horizontal="center" vertical="center" wrapText="1" shrinkToFit="1"/>
    </xf>
    <xf numFmtId="3" fontId="8" fillId="11" borderId="8" xfId="0" applyNumberFormat="1" applyFont="1" applyFill="1" applyBorder="1"/>
    <xf numFmtId="49" fontId="14" fillId="0" borderId="18" xfId="0" applyNumberFormat="1" applyFont="1" applyBorder="1" applyAlignment="1" applyProtection="1">
      <alignment vertical="center" wrapText="1" readingOrder="1"/>
      <protection locked="0"/>
    </xf>
    <xf numFmtId="49" fontId="14" fillId="0" borderId="22" xfId="0" applyNumberFormat="1" applyFont="1" applyBorder="1" applyAlignment="1" applyProtection="1">
      <alignment vertical="center" wrapText="1" readingOrder="1"/>
      <protection locked="0"/>
    </xf>
    <xf numFmtId="3" fontId="13" fillId="0" borderId="15" xfId="0" applyNumberFormat="1" applyFont="1" applyBorder="1" applyAlignment="1" applyProtection="1">
      <alignment vertical="center" wrapText="1" readingOrder="1"/>
      <protection locked="0"/>
    </xf>
    <xf numFmtId="3" fontId="13" fillId="0" borderId="17" xfId="0" applyNumberFormat="1" applyFont="1" applyBorder="1" applyAlignment="1" applyProtection="1">
      <alignment vertical="center" wrapText="1" readingOrder="1"/>
      <protection locked="0"/>
    </xf>
    <xf numFmtId="0" fontId="14" fillId="0" borderId="36" xfId="0" applyFont="1" applyBorder="1" applyAlignment="1" applyProtection="1">
      <alignment vertical="center" wrapText="1" readingOrder="1"/>
      <protection locked="0"/>
    </xf>
    <xf numFmtId="0" fontId="14" fillId="0" borderId="55" xfId="0" applyFont="1" applyBorder="1" applyAlignment="1" applyProtection="1">
      <alignment vertical="center" wrapText="1" readingOrder="1"/>
      <protection locked="0"/>
    </xf>
    <xf numFmtId="0" fontId="14" fillId="0" borderId="15" xfId="0" applyFont="1" applyBorder="1" applyAlignment="1" applyProtection="1">
      <alignment vertical="center" wrapText="1" readingOrder="1"/>
      <protection locked="0"/>
    </xf>
    <xf numFmtId="0" fontId="14" fillId="0" borderId="43" xfId="0" applyFont="1" applyBorder="1" applyAlignment="1" applyProtection="1">
      <alignment vertical="center" wrapText="1" readingOrder="1"/>
      <protection locked="0"/>
    </xf>
    <xf numFmtId="0" fontId="14" fillId="0" borderId="19" xfId="0" applyFont="1" applyBorder="1" applyAlignment="1" applyProtection="1">
      <alignment vertical="center" wrapText="1" readingOrder="1"/>
      <protection locked="0"/>
    </xf>
    <xf numFmtId="3" fontId="14" fillId="0" borderId="52" xfId="0" applyNumberFormat="1" applyFont="1" applyBorder="1" applyAlignment="1" applyProtection="1">
      <alignment horizontal="center" vertical="center" wrapText="1" readingOrder="1"/>
      <protection locked="0"/>
    </xf>
    <xf numFmtId="3" fontId="13" fillId="0" borderId="56" xfId="0" applyNumberFormat="1" applyFont="1" applyBorder="1" applyAlignment="1" applyProtection="1">
      <alignment vertical="center" wrapText="1" readingOrder="1"/>
      <protection locked="0"/>
    </xf>
    <xf numFmtId="167" fontId="14" fillId="0" borderId="10" xfId="0" applyNumberFormat="1" applyFont="1" applyBorder="1" applyAlignment="1" applyProtection="1">
      <alignment vertical="center" wrapText="1" readingOrder="1"/>
      <protection locked="0"/>
    </xf>
    <xf numFmtId="3" fontId="14" fillId="0" borderId="12" xfId="0" applyNumberFormat="1" applyFont="1" applyBorder="1" applyAlignment="1" applyProtection="1">
      <alignment horizontal="center" vertical="center" wrapText="1" readingOrder="1"/>
      <protection locked="0"/>
    </xf>
    <xf numFmtId="3" fontId="5" fillId="0" borderId="0" xfId="0" applyNumberFormat="1" applyFont="1"/>
    <xf numFmtId="3" fontId="14" fillId="0" borderId="48" xfId="0" applyNumberFormat="1" applyFont="1" applyBorder="1" applyAlignment="1" applyProtection="1">
      <alignment horizontal="center" vertical="center" wrapText="1" readingOrder="1"/>
      <protection locked="0"/>
    </xf>
    <xf numFmtId="0" fontId="14" fillId="0" borderId="47" xfId="0" applyFont="1" applyBorder="1" applyAlignment="1" applyProtection="1">
      <alignment vertical="center" wrapText="1" readingOrder="1"/>
      <protection locked="0"/>
    </xf>
    <xf numFmtId="49" fontId="14" fillId="0" borderId="0" xfId="0" applyNumberFormat="1" applyFont="1" applyAlignment="1" applyProtection="1">
      <alignment horizontal="center" vertical="center" wrapText="1" readingOrder="1"/>
      <protection locked="0"/>
    </xf>
    <xf numFmtId="3" fontId="14" fillId="0" borderId="59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30" xfId="0" applyNumberFormat="1" applyFont="1" applyBorder="1" applyAlignment="1" applyProtection="1">
      <alignment horizontal="center" vertical="center" wrapText="1" readingOrder="1"/>
      <protection locked="0"/>
    </xf>
    <xf numFmtId="3" fontId="13" fillId="0" borderId="24" xfId="0" applyNumberFormat="1" applyFont="1" applyBorder="1" applyAlignment="1" applyProtection="1">
      <alignment vertical="center" wrapText="1" readingOrder="1"/>
      <protection locked="0"/>
    </xf>
    <xf numFmtId="3" fontId="13" fillId="16" borderId="12" xfId="0" applyNumberFormat="1" applyFont="1" applyFill="1" applyBorder="1" applyAlignment="1" applyProtection="1">
      <alignment vertical="center" wrapText="1" readingOrder="1"/>
      <protection locked="0"/>
    </xf>
    <xf numFmtId="3" fontId="13" fillId="16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13" xfId="0" applyNumberFormat="1" applyFont="1" applyFill="1" applyBorder="1" applyAlignment="1" applyProtection="1">
      <alignment vertical="center" wrapText="1" readingOrder="1"/>
      <protection locked="0"/>
    </xf>
    <xf numFmtId="3" fontId="1" fillId="0" borderId="47" xfId="0" applyNumberFormat="1" applyFont="1" applyBorder="1" applyAlignment="1">
      <alignment horizontal="center" vertical="center" wrapText="1" shrinkToFit="1"/>
    </xf>
    <xf numFmtId="3" fontId="10" fillId="12" borderId="38" xfId="0" applyNumberFormat="1" applyFont="1" applyFill="1" applyBorder="1" applyAlignment="1">
      <alignment horizontal="center" vertical="center" wrapText="1" shrinkToFit="1"/>
    </xf>
    <xf numFmtId="0" fontId="14" fillId="0" borderId="10" xfId="0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1" xfId="0" applyFont="1" applyBorder="1" applyAlignment="1" applyProtection="1">
      <alignment vertical="center" wrapText="1" readingOrder="1"/>
      <protection locked="0"/>
    </xf>
    <xf numFmtId="3" fontId="14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19" xfId="0" applyNumberFormat="1" applyFont="1" applyBorder="1" applyAlignment="1" applyProtection="1">
      <alignment vertical="center" wrapText="1" readingOrder="1"/>
      <protection locked="0"/>
    </xf>
    <xf numFmtId="49" fontId="1" fillId="0" borderId="22" xfId="0" applyNumberFormat="1" applyFont="1" applyBorder="1" applyAlignment="1">
      <alignment horizontal="left" vertical="center" wrapText="1" shrinkToFit="1"/>
    </xf>
    <xf numFmtId="49" fontId="1" fillId="0" borderId="23" xfId="0" applyNumberFormat="1" applyFont="1" applyBorder="1" applyAlignment="1">
      <alignment horizontal="left" vertical="center" wrapText="1" shrinkToFit="1"/>
    </xf>
    <xf numFmtId="3" fontId="1" fillId="0" borderId="47" xfId="0" applyNumberFormat="1" applyFont="1" applyBorder="1" applyAlignment="1">
      <alignment horizontal="right" vertical="center" wrapText="1" shrinkToFit="1"/>
    </xf>
    <xf numFmtId="3" fontId="1" fillId="0" borderId="24" xfId="0" applyNumberFormat="1" applyFont="1" applyBorder="1" applyAlignment="1">
      <alignment horizontal="right" vertical="center" wrapText="1" shrinkToFit="1"/>
    </xf>
    <xf numFmtId="3" fontId="1" fillId="0" borderId="46" xfId="0" applyNumberFormat="1" applyFont="1" applyBorder="1" applyAlignment="1">
      <alignment horizontal="center" vertical="center" wrapText="1" shrinkToFit="1"/>
    </xf>
    <xf numFmtId="3" fontId="14" fillId="0" borderId="30" xfId="0" applyNumberFormat="1" applyFont="1" applyBorder="1" applyAlignment="1" applyProtection="1">
      <alignment vertical="center" wrapText="1" readingOrder="1"/>
      <protection locked="0"/>
    </xf>
    <xf numFmtId="3" fontId="5" fillId="14" borderId="38" xfId="0" applyNumberFormat="1" applyFont="1" applyFill="1" applyBorder="1" applyAlignment="1">
      <alignment horizontal="center"/>
    </xf>
    <xf numFmtId="49" fontId="24" fillId="0" borderId="63" xfId="1" applyNumberFormat="1" applyFont="1" applyBorder="1" applyAlignment="1">
      <alignment horizontal="right"/>
      <protection locked="0"/>
    </xf>
    <xf numFmtId="3" fontId="7" fillId="0" borderId="57" xfId="0" applyNumberFormat="1" applyFont="1" applyBorder="1"/>
    <xf numFmtId="49" fontId="19" fillId="0" borderId="10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3" fontId="7" fillId="0" borderId="10" xfId="1" applyNumberFormat="1" applyFont="1" applyBorder="1" applyAlignment="1">
      <alignment horizontal="right" vertical="center"/>
      <protection locked="0"/>
    </xf>
    <xf numFmtId="3" fontId="7" fillId="0" borderId="46" xfId="1" applyNumberFormat="1" applyFont="1" applyBorder="1">
      <protection locked="0"/>
    </xf>
    <xf numFmtId="0" fontId="7" fillId="0" borderId="49" xfId="0" applyFont="1" applyBorder="1" applyAlignment="1">
      <alignment horizontal="left"/>
    </xf>
    <xf numFmtId="0" fontId="7" fillId="0" borderId="30" xfId="0" applyFont="1" applyBorder="1"/>
    <xf numFmtId="0" fontId="7" fillId="0" borderId="29" xfId="0" applyFont="1" applyBorder="1"/>
    <xf numFmtId="0" fontId="7" fillId="0" borderId="44" xfId="0" applyFont="1" applyBorder="1"/>
    <xf numFmtId="0" fontId="6" fillId="0" borderId="39" xfId="0" applyFont="1" applyBorder="1"/>
    <xf numFmtId="0" fontId="7" fillId="0" borderId="49" xfId="0" applyFont="1" applyBorder="1"/>
    <xf numFmtId="3" fontId="6" fillId="0" borderId="28" xfId="1" applyNumberFormat="1" applyFont="1" applyBorder="1" applyAlignment="1">
      <alignment horizontal="center"/>
      <protection locked="0"/>
    </xf>
    <xf numFmtId="3" fontId="7" fillId="0" borderId="66" xfId="1" applyNumberFormat="1" applyFont="1" applyBorder="1" applyAlignment="1">
      <alignment horizontal="right"/>
      <protection locked="0"/>
    </xf>
    <xf numFmtId="3" fontId="6" fillId="14" borderId="28" xfId="1" applyNumberFormat="1" applyFont="1" applyFill="1" applyBorder="1" applyAlignment="1">
      <alignment horizontal="center"/>
      <protection locked="0"/>
    </xf>
    <xf numFmtId="3" fontId="6" fillId="0" borderId="25" xfId="1" applyNumberFormat="1" applyFont="1" applyBorder="1" applyAlignment="1">
      <alignment horizontal="right"/>
      <protection locked="0"/>
    </xf>
    <xf numFmtId="3" fontId="6" fillId="14" borderId="25" xfId="1" applyNumberFormat="1" applyFont="1" applyFill="1" applyBorder="1" applyAlignment="1">
      <alignment horizontal="right"/>
      <protection locked="0"/>
    </xf>
    <xf numFmtId="3" fontId="6" fillId="0" borderId="27" xfId="0" applyNumberFormat="1" applyFont="1" applyBorder="1"/>
    <xf numFmtId="3" fontId="6" fillId="0" borderId="8" xfId="0" applyNumberFormat="1" applyFont="1" applyBorder="1"/>
    <xf numFmtId="3" fontId="8" fillId="11" borderId="8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3" fontId="19" fillId="0" borderId="0" xfId="0" applyNumberFormat="1" applyFont="1"/>
    <xf numFmtId="3" fontId="14" fillId="0" borderId="29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4" xfId="0" applyNumberFormat="1" applyFont="1" applyBorder="1" applyAlignment="1" applyProtection="1">
      <alignment horizontal="center" vertical="center" wrapText="1" readingOrder="1"/>
      <protection locked="0"/>
    </xf>
    <xf numFmtId="9" fontId="14" fillId="0" borderId="29" xfId="0" applyNumberFormat="1" applyFont="1" applyBorder="1" applyAlignment="1" applyProtection="1">
      <alignment vertical="center" wrapText="1" readingOrder="1"/>
      <protection locked="0"/>
    </xf>
    <xf numFmtId="9" fontId="14" fillId="0" borderId="48" xfId="0" applyNumberFormat="1" applyFont="1" applyBorder="1" applyAlignment="1" applyProtection="1">
      <alignment horizontal="right" vertical="center" wrapText="1" readingOrder="1"/>
      <protection locked="0"/>
    </xf>
    <xf numFmtId="9" fontId="14" fillId="0" borderId="29" xfId="0" applyNumberFormat="1" applyFont="1" applyBorder="1" applyAlignment="1" applyProtection="1">
      <alignment horizontal="right" vertical="center" wrapText="1" readingOrder="1"/>
      <protection locked="0"/>
    </xf>
    <xf numFmtId="0" fontId="16" fillId="0" borderId="0" xfId="0" applyFont="1" applyAlignment="1">
      <alignment horizontal="right"/>
    </xf>
    <xf numFmtId="167" fontId="14" fillId="0" borderId="4" xfId="0" applyNumberFormat="1" applyFont="1" applyBorder="1" applyAlignment="1" applyProtection="1">
      <alignment vertical="center" wrapText="1" readingOrder="1"/>
      <protection locked="0"/>
    </xf>
    <xf numFmtId="3" fontId="1" fillId="3" borderId="2" xfId="0" applyNumberFormat="1" applyFont="1" applyFill="1" applyBorder="1" applyAlignment="1">
      <alignment vertical="center" wrapText="1" shrinkToFit="1"/>
    </xf>
    <xf numFmtId="3" fontId="21" fillId="3" borderId="2" xfId="0" applyNumberFormat="1" applyFont="1" applyFill="1" applyBorder="1" applyAlignment="1">
      <alignment horizontal="center" vertical="center" wrapText="1" shrinkToFit="1"/>
    </xf>
    <xf numFmtId="1" fontId="6" fillId="15" borderId="41" xfId="2" applyNumberFormat="1" applyFont="1" applyFill="1" applyBorder="1" applyAlignment="1">
      <alignment horizontal="center" vertical="center" wrapText="1"/>
      <protection locked="0"/>
    </xf>
    <xf numFmtId="3" fontId="7" fillId="0" borderId="46" xfId="2" applyNumberFormat="1" applyFont="1" applyFill="1" applyBorder="1" applyAlignment="1">
      <alignment horizontal="right" vertical="center"/>
      <protection locked="0"/>
    </xf>
    <xf numFmtId="49" fontId="24" fillId="0" borderId="18" xfId="1" applyNumberFormat="1" applyFont="1" applyBorder="1" applyAlignment="1">
      <alignment horizontal="right"/>
      <protection locked="0"/>
    </xf>
    <xf numFmtId="3" fontId="7" fillId="0" borderId="4" xfId="2" applyNumberFormat="1" applyFont="1" applyFill="1" applyBorder="1" applyAlignment="1">
      <alignment horizontal="center" vertical="center"/>
      <protection locked="0"/>
    </xf>
    <xf numFmtId="3" fontId="7" fillId="0" borderId="4" xfId="1" applyNumberFormat="1" applyFont="1" applyBorder="1" applyAlignment="1">
      <alignment horizontal="right"/>
      <protection locked="0"/>
    </xf>
    <xf numFmtId="3" fontId="7" fillId="0" borderId="52" xfId="1" applyNumberFormat="1" applyFont="1" applyBorder="1" applyAlignment="1">
      <alignment horizontal="right"/>
      <protection locked="0"/>
    </xf>
    <xf numFmtId="3" fontId="7" fillId="0" borderId="65" xfId="1" applyNumberFormat="1" applyFont="1" applyBorder="1" applyAlignment="1">
      <alignment horizontal="right"/>
      <protection locked="0"/>
    </xf>
    <xf numFmtId="3" fontId="7" fillId="0" borderId="55" xfId="1" applyNumberFormat="1" applyFont="1" applyBorder="1" applyAlignment="1">
      <alignment horizontal="right"/>
      <protection locked="0"/>
    </xf>
    <xf numFmtId="3" fontId="7" fillId="0" borderId="67" xfId="1" applyNumberFormat="1" applyFont="1" applyBorder="1" applyAlignment="1">
      <alignment horizontal="right"/>
      <protection locked="0"/>
    </xf>
    <xf numFmtId="3" fontId="7" fillId="0" borderId="64" xfId="1" applyNumberFormat="1" applyFont="1" applyBorder="1" applyAlignment="1">
      <alignment horizontal="right"/>
      <protection locked="0"/>
    </xf>
    <xf numFmtId="3" fontId="7" fillId="0" borderId="64" xfId="0" applyNumberFormat="1" applyFont="1" applyBorder="1"/>
    <xf numFmtId="3" fontId="7" fillId="0" borderId="59" xfId="0" applyNumberFormat="1" applyFont="1" applyBorder="1"/>
    <xf numFmtId="3" fontId="7" fillId="0" borderId="52" xfId="0" applyNumberFormat="1" applyFont="1" applyBorder="1"/>
    <xf numFmtId="3" fontId="7" fillId="0" borderId="4" xfId="0" applyNumberFormat="1" applyFont="1" applyBorder="1"/>
    <xf numFmtId="3" fontId="7" fillId="0" borderId="2" xfId="0" applyNumberFormat="1" applyFont="1" applyBorder="1"/>
    <xf numFmtId="3" fontId="7" fillId="0" borderId="1" xfId="0" applyNumberFormat="1" applyFont="1" applyBorder="1"/>
    <xf numFmtId="3" fontId="7" fillId="0" borderId="23" xfId="2" applyNumberFormat="1" applyFont="1" applyFill="1" applyBorder="1" applyAlignment="1">
      <alignment horizontal="center" vertical="center"/>
      <protection locked="0"/>
    </xf>
    <xf numFmtId="3" fontId="7" fillId="0" borderId="65" xfId="2" applyNumberFormat="1" applyFont="1" applyFill="1" applyBorder="1" applyAlignment="1">
      <alignment horizontal="right" vertical="center"/>
      <protection locked="0"/>
    </xf>
    <xf numFmtId="1" fontId="6" fillId="14" borderId="53" xfId="2" applyNumberFormat="1" applyFont="1" applyFill="1" applyBorder="1" applyAlignment="1">
      <alignment horizontal="center" vertical="center" wrapText="1"/>
      <protection locked="0"/>
    </xf>
    <xf numFmtId="1" fontId="6" fillId="14" borderId="1" xfId="2" applyNumberFormat="1" applyFont="1" applyFill="1" applyBorder="1" applyAlignment="1">
      <alignment horizontal="center" vertical="center"/>
      <protection locked="0"/>
    </xf>
    <xf numFmtId="1" fontId="6" fillId="14" borderId="53" xfId="2" applyNumberFormat="1" applyFont="1" applyFill="1" applyBorder="1" applyAlignment="1">
      <alignment horizontal="center" vertical="center"/>
      <protection locked="0"/>
    </xf>
    <xf numFmtId="1" fontId="6" fillId="14" borderId="19" xfId="2" applyNumberFormat="1" applyFont="1" applyFill="1" applyBorder="1" applyAlignment="1">
      <alignment horizontal="center" vertical="center"/>
      <protection locked="0"/>
    </xf>
    <xf numFmtId="3" fontId="13" fillId="16" borderId="39" xfId="0" applyNumberFormat="1" applyFont="1" applyFill="1" applyBorder="1" applyAlignment="1" applyProtection="1">
      <alignment vertical="center" wrapText="1" readingOrder="1"/>
      <protection locked="0"/>
    </xf>
    <xf numFmtId="3" fontId="13" fillId="14" borderId="2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0" xfId="0" applyNumberFormat="1" applyFont="1" applyAlignment="1" applyProtection="1">
      <alignment horizontal="center" vertical="center" wrapText="1" readingOrder="1"/>
      <protection locked="0"/>
    </xf>
    <xf numFmtId="3" fontId="14" fillId="0" borderId="45" xfId="0" applyNumberFormat="1" applyFont="1" applyBorder="1" applyAlignment="1" applyProtection="1">
      <alignment horizontal="center" vertical="center" wrapText="1" readingOrder="1"/>
      <protection locked="0"/>
    </xf>
    <xf numFmtId="49" fontId="14" fillId="0" borderId="32" xfId="0" applyNumberFormat="1" applyFont="1" applyBorder="1" applyAlignment="1" applyProtection="1">
      <alignment vertical="center" wrapText="1" readingOrder="1"/>
      <protection locked="0"/>
    </xf>
    <xf numFmtId="3" fontId="14" fillId="0" borderId="32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4" xfId="0" applyNumberFormat="1" applyFont="1" applyBorder="1" applyAlignment="1" applyProtection="1">
      <alignment vertical="center" wrapText="1" readingOrder="1"/>
      <protection locked="0"/>
    </xf>
    <xf numFmtId="49" fontId="14" fillId="0" borderId="17" xfId="0" applyNumberFormat="1" applyFont="1" applyBorder="1" applyAlignment="1" applyProtection="1">
      <alignment vertical="center" wrapText="1" readingOrder="1"/>
      <protection locked="0"/>
    </xf>
    <xf numFmtId="49" fontId="14" fillId="0" borderId="19" xfId="0" applyNumberFormat="1" applyFont="1" applyBorder="1" applyAlignment="1" applyProtection="1">
      <alignment vertical="center" wrapText="1" readingOrder="1"/>
      <protection locked="0"/>
    </xf>
    <xf numFmtId="0" fontId="13" fillId="14" borderId="16" xfId="0" applyFont="1" applyFill="1" applyBorder="1" applyAlignment="1" applyProtection="1">
      <alignment horizontal="center" vertical="center" wrapText="1" readingOrder="1"/>
      <protection locked="0"/>
    </xf>
    <xf numFmtId="3" fontId="1" fillId="0" borderId="31" xfId="0" applyNumberFormat="1" applyFont="1" applyBorder="1" applyAlignment="1">
      <alignment horizontal="right" vertical="center" wrapText="1" shrinkToFit="1"/>
    </xf>
    <xf numFmtId="3" fontId="1" fillId="0" borderId="10" xfId="0" applyNumberFormat="1" applyFont="1" applyBorder="1" applyAlignment="1">
      <alignment horizontal="center" vertical="center" wrapText="1" shrinkToFit="1"/>
    </xf>
    <xf numFmtId="49" fontId="14" fillId="0" borderId="46" xfId="0" applyNumberFormat="1" applyFont="1" applyBorder="1" applyAlignment="1" applyProtection="1">
      <alignment vertical="center" wrapText="1" readingOrder="1"/>
      <protection locked="0"/>
    </xf>
    <xf numFmtId="49" fontId="14" fillId="0" borderId="50" xfId="0" applyNumberFormat="1" applyFont="1" applyBorder="1" applyAlignment="1" applyProtection="1">
      <alignment vertical="center" wrapText="1" readingOrder="1"/>
      <protection locked="0"/>
    </xf>
    <xf numFmtId="3" fontId="14" fillId="0" borderId="9" xfId="0" applyNumberFormat="1" applyFont="1" applyBorder="1" applyAlignment="1" applyProtection="1">
      <alignment vertical="center" wrapText="1" readingOrder="1"/>
      <protection locked="0"/>
    </xf>
    <xf numFmtId="3" fontId="13" fillId="14" borderId="6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5" xfId="0" applyNumberFormat="1" applyFont="1" applyBorder="1" applyAlignment="1" applyProtection="1">
      <alignment vertical="center" wrapText="1" readingOrder="1"/>
      <protection locked="0"/>
    </xf>
    <xf numFmtId="3" fontId="14" fillId="0" borderId="68" xfId="0" applyNumberFormat="1" applyFont="1" applyBorder="1" applyAlignment="1" applyProtection="1">
      <alignment vertical="center" wrapText="1" readingOrder="1"/>
      <protection locked="0"/>
    </xf>
    <xf numFmtId="3" fontId="14" fillId="0" borderId="22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23" xfId="0" applyNumberFormat="1" applyFont="1" applyBorder="1" applyAlignment="1" applyProtection="1">
      <alignment vertical="center" wrapText="1" readingOrder="1"/>
      <protection locked="0"/>
    </xf>
    <xf numFmtId="3" fontId="14" fillId="0" borderId="3" xfId="0" applyNumberFormat="1" applyFont="1" applyBorder="1" applyAlignment="1" applyProtection="1">
      <alignment vertical="center" wrapText="1" readingOrder="1"/>
      <protection locked="0"/>
    </xf>
    <xf numFmtId="3" fontId="14" fillId="0" borderId="0" xfId="0" applyNumberFormat="1" applyFont="1" applyAlignment="1" applyProtection="1">
      <alignment vertical="center" wrapText="1" readingOrder="1"/>
      <protection locked="0"/>
    </xf>
    <xf numFmtId="3" fontId="13" fillId="0" borderId="0" xfId="0" applyNumberFormat="1" applyFont="1" applyAlignment="1" applyProtection="1">
      <alignment vertical="center" wrapText="1" readingOrder="1"/>
      <protection locked="0"/>
    </xf>
    <xf numFmtId="3" fontId="14" fillId="0" borderId="6" xfId="0" applyNumberFormat="1" applyFont="1" applyBorder="1" applyAlignment="1" applyProtection="1">
      <alignment horizontal="right" vertical="center" wrapText="1" readingOrder="1"/>
      <protection locked="0"/>
    </xf>
    <xf numFmtId="3" fontId="13" fillId="16" borderId="7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23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52" xfId="0" applyNumberFormat="1" applyFont="1" applyBorder="1" applyAlignment="1" applyProtection="1">
      <alignment horizontal="right" vertical="center" wrapText="1" readingOrder="1"/>
      <protection locked="0"/>
    </xf>
    <xf numFmtId="3" fontId="13" fillId="14" borderId="52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17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20" xfId="0" applyNumberFormat="1" applyFont="1" applyBorder="1" applyAlignment="1" applyProtection="1">
      <alignment horizontal="right" vertical="center" wrapText="1" readingOrder="1"/>
      <protection locked="0"/>
    </xf>
    <xf numFmtId="3" fontId="13" fillId="16" borderId="8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24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6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56" xfId="0" applyNumberFormat="1" applyFont="1" applyBorder="1" applyAlignment="1" applyProtection="1">
      <alignment horizontal="right" vertical="center" wrapText="1" readingOrder="1"/>
      <protection locked="0"/>
    </xf>
    <xf numFmtId="3" fontId="13" fillId="14" borderId="56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0" borderId="0" xfId="0" applyFont="1" applyAlignment="1" applyProtection="1">
      <alignment wrapText="1" readingOrder="1"/>
      <protection locked="0"/>
    </xf>
    <xf numFmtId="3" fontId="20" fillId="4" borderId="38" xfId="0" applyNumberFormat="1" applyFont="1" applyFill="1" applyBorder="1" applyAlignment="1">
      <alignment horizontal="right"/>
    </xf>
    <xf numFmtId="0" fontId="23" fillId="6" borderId="17" xfId="0" applyFont="1" applyFill="1" applyBorder="1" applyAlignment="1">
      <alignment horizontal="center" vertical="center"/>
    </xf>
    <xf numFmtId="3" fontId="0" fillId="0" borderId="59" xfId="0" applyNumberFormat="1" applyBorder="1"/>
    <xf numFmtId="3" fontId="30" fillId="0" borderId="0" xfId="0" applyNumberFormat="1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15" borderId="18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1" fontId="7" fillId="14" borderId="18" xfId="2" applyNumberFormat="1" applyFont="1" applyFill="1" applyBorder="1" applyAlignment="1">
      <alignment horizontal="center" vertical="center"/>
      <protection locked="0"/>
    </xf>
    <xf numFmtId="0" fontId="16" fillId="14" borderId="1" xfId="0" applyFont="1" applyFill="1" applyBorder="1" applyAlignment="1">
      <alignment horizontal="center" vertical="center"/>
    </xf>
    <xf numFmtId="49" fontId="6" fillId="15" borderId="26" xfId="0" applyNumberFormat="1" applyFont="1" applyFill="1" applyBorder="1"/>
    <xf numFmtId="49" fontId="29" fillId="15" borderId="39" xfId="0" applyNumberFormat="1" applyFont="1" applyFill="1" applyBorder="1"/>
    <xf numFmtId="3" fontId="6" fillId="14" borderId="26" xfId="0" applyNumberFormat="1" applyFont="1" applyFill="1" applyBorder="1"/>
    <xf numFmtId="0" fontId="29" fillId="14" borderId="28" xfId="0" applyFont="1" applyFill="1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15" borderId="40" xfId="0" applyFont="1" applyFill="1" applyBorder="1" applyAlignment="1">
      <alignment horizontal="center" vertical="center"/>
    </xf>
    <xf numFmtId="0" fontId="0" fillId="15" borderId="35" xfId="0" applyFill="1" applyBorder="1"/>
    <xf numFmtId="0" fontId="15" fillId="14" borderId="60" xfId="0" applyFont="1" applyFill="1" applyBorder="1" applyAlignment="1">
      <alignment horizontal="center" vertical="center"/>
    </xf>
    <xf numFmtId="0" fontId="0" fillId="14" borderId="61" xfId="0" applyFill="1" applyBorder="1" applyAlignment="1">
      <alignment horizontal="center" vertical="center"/>
    </xf>
    <xf numFmtId="0" fontId="0" fillId="14" borderId="35" xfId="0" applyFill="1" applyBorder="1" applyAlignment="1">
      <alignment horizontal="center" vertical="center"/>
    </xf>
    <xf numFmtId="0" fontId="0" fillId="14" borderId="36" xfId="0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 shrinkToFit="1"/>
    </xf>
    <xf numFmtId="0" fontId="4" fillId="2" borderId="18" xfId="0" applyFont="1" applyFill="1" applyBorder="1" applyAlignment="1">
      <alignment horizontal="center" vertical="center" wrapText="1" shrinkToFit="1"/>
    </xf>
    <xf numFmtId="0" fontId="4" fillId="2" borderId="10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46" xfId="0" applyFont="1" applyFill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 shrinkToFit="1"/>
    </xf>
    <xf numFmtId="0" fontId="0" fillId="0" borderId="4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left" vertical="center" wrapText="1" shrinkToFit="1"/>
    </xf>
    <xf numFmtId="0" fontId="0" fillId="0" borderId="22" xfId="0" applyBorder="1" applyAlignment="1">
      <alignment horizontal="left" vertical="center" wrapText="1" shrinkToFit="1"/>
    </xf>
    <xf numFmtId="49" fontId="10" fillId="12" borderId="14" xfId="0" applyNumberFormat="1" applyFont="1" applyFill="1" applyBorder="1" applyAlignment="1">
      <alignment horizontal="center" vertical="center" wrapText="1" shrinkToFit="1"/>
    </xf>
    <xf numFmtId="49" fontId="10" fillId="12" borderId="7" xfId="0" applyNumberFormat="1" applyFont="1" applyFill="1" applyBorder="1" applyAlignment="1">
      <alignment horizontal="center" vertical="center" wrapText="1" shrinkToFit="1"/>
    </xf>
    <xf numFmtId="49" fontId="10" fillId="12" borderId="21" xfId="0" applyNumberFormat="1" applyFont="1" applyFill="1" applyBorder="1" applyAlignment="1">
      <alignment horizontal="center" vertical="center" wrapText="1" shrinkToFit="1"/>
    </xf>
    <xf numFmtId="49" fontId="12" fillId="11" borderId="14" xfId="0" applyNumberFormat="1" applyFont="1" applyFill="1" applyBorder="1" applyAlignment="1">
      <alignment horizontal="center" vertical="center" wrapText="1" shrinkToFit="1"/>
    </xf>
    <xf numFmtId="49" fontId="12" fillId="11" borderId="7" xfId="0" applyNumberFormat="1" applyFont="1" applyFill="1" applyBorder="1" applyAlignment="1">
      <alignment horizontal="center" vertical="center" wrapText="1" shrinkToFit="1"/>
    </xf>
    <xf numFmtId="0" fontId="3" fillId="12" borderId="21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3" fillId="12" borderId="13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 vertical="center" wrapText="1" shrinkToFit="1"/>
    </xf>
    <xf numFmtId="0" fontId="4" fillId="10" borderId="18" xfId="0" applyFont="1" applyFill="1" applyBorder="1" applyAlignment="1">
      <alignment horizontal="center" vertical="center" wrapText="1" shrinkToFit="1"/>
    </xf>
    <xf numFmtId="0" fontId="4" fillId="10" borderId="10" xfId="0" applyFont="1" applyFill="1" applyBorder="1" applyAlignment="1">
      <alignment horizontal="center" vertical="center" wrapText="1" shrinkToFit="1"/>
    </xf>
    <xf numFmtId="0" fontId="4" fillId="10" borderId="1" xfId="0" applyFont="1" applyFill="1" applyBorder="1" applyAlignment="1">
      <alignment horizontal="center" vertical="center" wrapText="1" shrinkToFit="1"/>
    </xf>
    <xf numFmtId="0" fontId="4" fillId="10" borderId="46" xfId="0" applyFont="1" applyFill="1" applyBorder="1" applyAlignment="1">
      <alignment horizontal="center" vertical="center" wrapText="1" shrinkToFit="1"/>
    </xf>
    <xf numFmtId="0" fontId="5" fillId="8" borderId="0" xfId="0" applyFont="1" applyFill="1" applyAlignment="1">
      <alignment horizontal="center"/>
    </xf>
    <xf numFmtId="0" fontId="13" fillId="14" borderId="34" xfId="0" applyFont="1" applyFill="1" applyBorder="1" applyAlignment="1" applyProtection="1">
      <alignment horizontal="center" vertical="center" wrapText="1" readingOrder="1"/>
      <protection locked="0"/>
    </xf>
    <xf numFmtId="0" fontId="13" fillId="14" borderId="50" xfId="0" applyFont="1" applyFill="1" applyBorder="1" applyAlignment="1" applyProtection="1">
      <alignment horizontal="center" vertical="center" wrapText="1" readingOrder="1"/>
      <protection locked="0"/>
    </xf>
    <xf numFmtId="0" fontId="13" fillId="7" borderId="9" xfId="0" applyFont="1" applyFill="1" applyBorder="1" applyAlignment="1" applyProtection="1">
      <alignment horizontal="center" wrapText="1" readingOrder="1"/>
      <protection locked="0"/>
    </xf>
    <xf numFmtId="0" fontId="13" fillId="7" borderId="10" xfId="0" applyFont="1" applyFill="1" applyBorder="1" applyAlignment="1" applyProtection="1">
      <alignment horizontal="center" wrapText="1" readingOrder="1"/>
      <protection locked="0"/>
    </xf>
    <xf numFmtId="0" fontId="13" fillId="7" borderId="12" xfId="0" applyFont="1" applyFill="1" applyBorder="1" applyAlignment="1" applyProtection="1">
      <alignment horizontal="center" wrapText="1" readingOrder="1"/>
      <protection locked="0"/>
    </xf>
    <xf numFmtId="0" fontId="13" fillId="7" borderId="13" xfId="0" applyFont="1" applyFill="1" applyBorder="1" applyAlignment="1" applyProtection="1">
      <alignment horizontal="center" wrapText="1" readingOrder="1"/>
      <protection locked="0"/>
    </xf>
    <xf numFmtId="0" fontId="13" fillId="14" borderId="11" xfId="0" applyFont="1" applyFill="1" applyBorder="1" applyAlignment="1" applyProtection="1">
      <alignment horizontal="center" vertical="center" wrapText="1" readingOrder="1"/>
      <protection locked="0"/>
    </xf>
    <xf numFmtId="0" fontId="13" fillId="14" borderId="18" xfId="0" applyFont="1" applyFill="1" applyBorder="1" applyAlignment="1" applyProtection="1">
      <alignment horizontal="center" vertical="center" wrapText="1" readingOrder="1"/>
      <protection locked="0"/>
    </xf>
    <xf numFmtId="49" fontId="13" fillId="16" borderId="26" xfId="0" applyNumberFormat="1" applyFont="1" applyFill="1" applyBorder="1" applyAlignment="1" applyProtection="1">
      <alignment vertical="center" wrapText="1" readingOrder="1"/>
      <protection locked="0"/>
    </xf>
    <xf numFmtId="0" fontId="5" fillId="16" borderId="27" xfId="0" applyFont="1" applyFill="1" applyBorder="1" applyAlignment="1">
      <alignment vertical="center" wrapText="1" readingOrder="1"/>
    </xf>
    <xf numFmtId="0" fontId="13" fillId="16" borderId="26" xfId="0" applyFont="1" applyFill="1" applyBorder="1" applyAlignment="1" applyProtection="1">
      <alignment vertical="center" wrapText="1" readingOrder="1"/>
      <protection locked="0"/>
    </xf>
    <xf numFmtId="0" fontId="13" fillId="14" borderId="40" xfId="0" applyFont="1" applyFill="1" applyBorder="1" applyAlignment="1" applyProtection="1">
      <alignment horizontal="center" vertical="center" wrapText="1" readingOrder="1"/>
      <protection locked="0"/>
    </xf>
    <xf numFmtId="0" fontId="13" fillId="16" borderId="60" xfId="0" applyFont="1" applyFill="1" applyBorder="1" applyAlignment="1" applyProtection="1">
      <alignment vertical="center" wrapText="1" readingOrder="1"/>
      <protection locked="0"/>
    </xf>
    <xf numFmtId="0" fontId="5" fillId="16" borderId="61" xfId="0" applyFont="1" applyFill="1" applyBorder="1" applyAlignment="1">
      <alignment vertical="center" wrapText="1" readingOrder="1"/>
    </xf>
    <xf numFmtId="0" fontId="13" fillId="14" borderId="3" xfId="0" applyFont="1" applyFill="1" applyBorder="1" applyAlignment="1" applyProtection="1">
      <alignment horizontal="center" vertical="center" wrapText="1" readingOrder="1"/>
      <protection locked="0"/>
    </xf>
    <xf numFmtId="0" fontId="13" fillId="14" borderId="31" xfId="0" applyFont="1" applyFill="1" applyBorder="1" applyAlignment="1" applyProtection="1">
      <alignment horizontal="center" vertical="center" wrapText="1" readingOrder="1"/>
      <protection locked="0"/>
    </xf>
    <xf numFmtId="0" fontId="13" fillId="7" borderId="26" xfId="0" applyFont="1" applyFill="1" applyBorder="1" applyAlignment="1" applyProtection="1">
      <alignment horizontal="center" wrapText="1" readingOrder="1"/>
      <protection locked="0"/>
    </xf>
    <xf numFmtId="0" fontId="13" fillId="7" borderId="27" xfId="0" applyFont="1" applyFill="1" applyBorder="1" applyAlignment="1" applyProtection="1">
      <alignment horizontal="center" wrapText="1" readingOrder="1"/>
      <protection locked="0"/>
    </xf>
    <xf numFmtId="0" fontId="13" fillId="7" borderId="28" xfId="0" applyFont="1" applyFill="1" applyBorder="1" applyAlignment="1" applyProtection="1">
      <alignment horizontal="center" wrapText="1" readingOrder="1"/>
      <protection locked="0"/>
    </xf>
    <xf numFmtId="0" fontId="13" fillId="14" borderId="14" xfId="0" applyFont="1" applyFill="1" applyBorder="1" applyAlignment="1" applyProtection="1">
      <alignment horizontal="center" vertical="center" wrapText="1" readingOrder="1"/>
      <protection locked="0"/>
    </xf>
    <xf numFmtId="0" fontId="13" fillId="14" borderId="38" xfId="0" applyFont="1" applyFill="1" applyBorder="1" applyAlignment="1" applyProtection="1">
      <alignment horizontal="center" vertical="center" wrapText="1" readingOrder="1"/>
      <protection locked="0"/>
    </xf>
    <xf numFmtId="3" fontId="14" fillId="0" borderId="54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48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9" xfId="0" applyNumberFormat="1" applyFont="1" applyBorder="1" applyAlignment="1" applyProtection="1">
      <alignment horizontal="center" vertical="center" wrapText="1" readingOrder="1"/>
      <protection locked="0"/>
    </xf>
    <xf numFmtId="0" fontId="13" fillId="14" borderId="60" xfId="0" applyFont="1" applyFill="1" applyBorder="1" applyAlignment="1" applyProtection="1">
      <alignment horizontal="center" vertical="center" wrapText="1" readingOrder="1"/>
      <protection locked="0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3" fontId="14" fillId="0" borderId="26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7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39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7" xfId="0" applyNumberFormat="1" applyFont="1" applyBorder="1" applyAlignment="1" applyProtection="1">
      <alignment horizontal="center" vertical="center" wrapText="1" readingOrder="1"/>
      <protection locked="0"/>
    </xf>
    <xf numFmtId="49" fontId="14" fillId="0" borderId="58" xfId="0" applyNumberFormat="1" applyFont="1" applyBorder="1" applyAlignment="1" applyProtection="1">
      <alignment horizontal="left" vertical="center" wrapText="1" readingOrder="1"/>
      <protection locked="0"/>
    </xf>
    <xf numFmtId="49" fontId="14" fillId="0" borderId="59" xfId="0" applyNumberFormat="1" applyFont="1" applyBorder="1" applyAlignment="1" applyProtection="1">
      <alignment horizontal="left" vertical="center" wrapText="1" readingOrder="1"/>
      <protection locked="0"/>
    </xf>
    <xf numFmtId="3" fontId="13" fillId="16" borderId="26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39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4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4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4" borderId="28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43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3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37" xfId="0" applyNumberFormat="1" applyFont="1" applyBorder="1" applyAlignment="1" applyProtection="1">
      <alignment horizontal="center" vertical="center" wrapText="1" readingOrder="1"/>
      <protection locked="0"/>
    </xf>
    <xf numFmtId="0" fontId="13" fillId="7" borderId="14" xfId="0" applyFont="1" applyFill="1" applyBorder="1" applyAlignment="1" applyProtection="1">
      <alignment horizontal="center" wrapText="1" readingOrder="1"/>
      <protection locked="0"/>
    </xf>
    <xf numFmtId="0" fontId="13" fillId="7" borderId="7" xfId="0" applyFont="1" applyFill="1" applyBorder="1" applyAlignment="1" applyProtection="1">
      <alignment horizontal="center" wrapText="1" readingOrder="1"/>
      <protection locked="0"/>
    </xf>
    <xf numFmtId="0" fontId="13" fillId="7" borderId="8" xfId="0" applyFont="1" applyFill="1" applyBorder="1" applyAlignment="1" applyProtection="1">
      <alignment horizontal="center" wrapText="1" readingOrder="1"/>
      <protection locked="0"/>
    </xf>
    <xf numFmtId="0" fontId="13" fillId="14" borderId="3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 vertical="center"/>
    </xf>
    <xf numFmtId="0" fontId="0" fillId="0" borderId="45" xfId="0" applyBorder="1" applyAlignment="1">
      <alignment horizontal="center" vertical="center"/>
    </xf>
    <xf numFmtId="3" fontId="5" fillId="14" borderId="26" xfId="0" applyNumberFormat="1" applyFont="1" applyFill="1" applyBorder="1" applyAlignment="1">
      <alignment horizontal="center"/>
    </xf>
    <xf numFmtId="3" fontId="5" fillId="14" borderId="27" xfId="0" applyNumberFormat="1" applyFont="1" applyFill="1" applyBorder="1" applyAlignment="1">
      <alignment horizontal="center"/>
    </xf>
    <xf numFmtId="3" fontId="5" fillId="14" borderId="28" xfId="0" applyNumberFormat="1" applyFont="1" applyFill="1" applyBorder="1" applyAlignment="1">
      <alignment horizontal="center"/>
    </xf>
    <xf numFmtId="3" fontId="13" fillId="14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4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4" borderId="39" xfId="0" applyNumberFormat="1" applyFont="1" applyFill="1" applyBorder="1" applyAlignment="1" applyProtection="1">
      <alignment horizontal="center" vertical="center" wrapText="1" readingOrder="1"/>
      <protection locked="0"/>
    </xf>
  </cellXfs>
  <cellStyles count="4">
    <cellStyle name="Ezres" xfId="1" builtinId="3"/>
    <cellStyle name="Normál" xfId="0" builtinId="0"/>
    <cellStyle name="Normál 2" xfId="3" xr:uid="{00000000-0005-0000-0000-000002000000}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Normal="100" workbookViewId="0">
      <selection activeCell="I23" sqref="I23"/>
    </sheetView>
  </sheetViews>
  <sheetFormatPr defaultRowHeight="12.75" x14ac:dyDescent="0.2"/>
  <cols>
    <col min="1" max="1" width="7.7109375" customWidth="1"/>
    <col min="2" max="2" width="33.140625" customWidth="1"/>
    <col min="3" max="3" width="13.85546875" customWidth="1"/>
    <col min="4" max="4" width="10.7109375" customWidth="1"/>
    <col min="5" max="5" width="8.28515625" customWidth="1"/>
    <col min="6" max="6" width="13.5703125" customWidth="1"/>
    <col min="7" max="7" width="7.140625" customWidth="1"/>
    <col min="8" max="8" width="28.85546875" customWidth="1"/>
    <col min="9" max="9" width="14.5703125" customWidth="1"/>
    <col min="10" max="10" width="10.42578125" customWidth="1"/>
    <col min="11" max="11" width="9.7109375" customWidth="1"/>
    <col min="12" max="12" width="13.7109375" customWidth="1"/>
    <col min="13" max="14" width="11.5703125" bestFit="1" customWidth="1"/>
  </cols>
  <sheetData>
    <row r="1" spans="1:14" x14ac:dyDescent="0.2">
      <c r="J1" s="298"/>
      <c r="K1" s="298"/>
      <c r="L1" s="299"/>
    </row>
    <row r="2" spans="1:14" ht="15.75" x14ac:dyDescent="0.25">
      <c r="B2" s="308" t="s">
        <v>130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4" ht="15.75" x14ac:dyDescent="0.25">
      <c r="B3" s="308" t="s">
        <v>77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</row>
    <row r="5" spans="1:14" ht="15.75" x14ac:dyDescent="0.25">
      <c r="B5" s="309" t="s">
        <v>56</v>
      </c>
      <c r="C5" s="309"/>
      <c r="D5" s="309"/>
      <c r="E5" s="309"/>
      <c r="F5" s="309"/>
      <c r="G5" s="309"/>
      <c r="H5" s="309"/>
      <c r="I5" s="309"/>
      <c r="J5" s="309"/>
      <c r="K5" s="309"/>
      <c r="L5" s="309"/>
    </row>
    <row r="6" spans="1:14" ht="19.5" thickBot="1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6" t="s">
        <v>61</v>
      </c>
    </row>
    <row r="7" spans="1:14" ht="18.75" x14ac:dyDescent="0.2">
      <c r="A7" s="310" t="s">
        <v>42</v>
      </c>
      <c r="B7" s="311"/>
      <c r="C7" s="311"/>
      <c r="D7" s="311"/>
      <c r="E7" s="311"/>
      <c r="F7" s="311"/>
      <c r="G7" s="312" t="s">
        <v>46</v>
      </c>
      <c r="H7" s="313"/>
      <c r="I7" s="314"/>
      <c r="J7" s="313"/>
      <c r="K7" s="314"/>
      <c r="L7" s="315"/>
    </row>
    <row r="8" spans="1:14" ht="29.25" customHeight="1" thickBot="1" x14ac:dyDescent="0.3">
      <c r="A8" s="300" t="s">
        <v>62</v>
      </c>
      <c r="B8" s="301"/>
      <c r="C8" s="234" t="s">
        <v>131</v>
      </c>
      <c r="D8" s="46" t="s">
        <v>105</v>
      </c>
      <c r="E8" s="46" t="s">
        <v>68</v>
      </c>
      <c r="F8" s="46" t="s">
        <v>132</v>
      </c>
      <c r="G8" s="302" t="s">
        <v>62</v>
      </c>
      <c r="H8" s="303"/>
      <c r="I8" s="252" t="s">
        <v>131</v>
      </c>
      <c r="J8" s="253" t="s">
        <v>105</v>
      </c>
      <c r="K8" s="254" t="s">
        <v>68</v>
      </c>
      <c r="L8" s="255" t="s">
        <v>132</v>
      </c>
    </row>
    <row r="9" spans="1:14" ht="19.5" customHeight="1" x14ac:dyDescent="0.25">
      <c r="A9" s="205" t="s">
        <v>93</v>
      </c>
      <c r="B9" s="209" t="s">
        <v>101</v>
      </c>
      <c r="C9" s="136">
        <v>12918</v>
      </c>
      <c r="D9" s="136">
        <f>SUM('Bevételek(Hivatal 2023)'!D17/1000)</f>
        <v>507.79599999999999</v>
      </c>
      <c r="E9" s="131">
        <f>F9/C9*100</f>
        <v>103.9309180987769</v>
      </c>
      <c r="F9" s="235">
        <f>('Bevételek(Hivatal 2023)'!F17+'Bevételek(Hivatal 2023)'!F24)/1000</f>
        <v>13425.796</v>
      </c>
      <c r="G9" s="44" t="s">
        <v>70</v>
      </c>
      <c r="H9" s="247" t="s">
        <v>43</v>
      </c>
      <c r="I9" s="245">
        <v>81491.100000000006</v>
      </c>
      <c r="J9" s="238">
        <f>L9-I9</f>
        <v>4576.3699999999953</v>
      </c>
      <c r="K9" s="250">
        <f>L9/I9*100</f>
        <v>105.61579117228752</v>
      </c>
      <c r="L9" s="251">
        <f>'Kiadások(Hivatal 2023)'!F19/1000</f>
        <v>86067.47</v>
      </c>
    </row>
    <row r="10" spans="1:14" ht="20.100000000000001" customHeight="1" x14ac:dyDescent="0.25">
      <c r="A10" s="85" t="s">
        <v>100</v>
      </c>
      <c r="B10" s="210" t="s">
        <v>76</v>
      </c>
      <c r="C10" s="137">
        <v>10.776</v>
      </c>
      <c r="D10" s="137">
        <f>SUM(('Bevételek(Hivatal 2023)'!D18+'Bevételek(Hivatal 2023)'!D19)/1000)</f>
        <v>2.4E-2</v>
      </c>
      <c r="E10" s="237">
        <f>F10/C10*100</f>
        <v>100.22271714922051</v>
      </c>
      <c r="F10" s="43">
        <f>('Bevételek(Hivatal 2023)'!F19+'Bevételek(Hivatal 2023)'!F18)/1000</f>
        <v>10.8</v>
      </c>
      <c r="G10" s="44" t="s">
        <v>63</v>
      </c>
      <c r="H10" s="247" t="s">
        <v>51</v>
      </c>
      <c r="I10" s="245">
        <v>11410</v>
      </c>
      <c r="J10" s="238">
        <f>L10-I10</f>
        <v>461.94900000000052</v>
      </c>
      <c r="K10" s="132">
        <f t="shared" ref="K10:K11" si="0">L10/I10*100</f>
        <v>104.04863277826468</v>
      </c>
      <c r="L10" s="240">
        <f>'Kiadások(Hivatal 2023)'!F22/1000</f>
        <v>11871.949000000001</v>
      </c>
      <c r="M10" s="34"/>
      <c r="N10" s="34"/>
    </row>
    <row r="11" spans="1:14" ht="20.100000000000001" customHeight="1" x14ac:dyDescent="0.25">
      <c r="A11" s="51" t="s">
        <v>66</v>
      </c>
      <c r="B11" s="211" t="s">
        <v>50</v>
      </c>
      <c r="C11" s="138">
        <v>70122.58</v>
      </c>
      <c r="D11" s="72">
        <f>F11-C11</f>
        <v>2024.5299999999988</v>
      </c>
      <c r="E11" s="132">
        <f>F11/C11*100</f>
        <v>102.88712993731835</v>
      </c>
      <c r="F11" s="48">
        <f>SUM(('Bevételek(Hivatal 2023)'!F10+'Bevételek(Hivatal 2023)'!F11)/1000)</f>
        <v>72147.11</v>
      </c>
      <c r="G11" s="45" t="s">
        <v>64</v>
      </c>
      <c r="H11" s="248" t="s">
        <v>45</v>
      </c>
      <c r="I11" s="245">
        <v>5068</v>
      </c>
      <c r="J11" s="238">
        <f>L11-I11</f>
        <v>-117.08399999999983</v>
      </c>
      <c r="K11" s="237">
        <f t="shared" si="0"/>
        <v>97.689739542225723</v>
      </c>
      <c r="L11" s="241">
        <f>'Kiadások(Hivatal 2023)'!F32/1000</f>
        <v>4950.9160000000002</v>
      </c>
      <c r="M11" s="47"/>
      <c r="N11" s="47"/>
    </row>
    <row r="12" spans="1:14" ht="20.100000000000001" customHeight="1" thickBot="1" x14ac:dyDescent="0.3">
      <c r="A12" s="52" t="s">
        <v>66</v>
      </c>
      <c r="B12" s="212" t="s">
        <v>52</v>
      </c>
      <c r="C12" s="138">
        <v>12918</v>
      </c>
      <c r="D12" s="72">
        <f>F12-C12</f>
        <v>507.79600000000028</v>
      </c>
      <c r="E12" s="132">
        <f t="shared" ref="E12" si="1">F12/C12*100</f>
        <v>103.9309180987769</v>
      </c>
      <c r="F12" s="49">
        <f>'Bevételek(Hivatal 2023)'!F12/1000</f>
        <v>13425.796</v>
      </c>
      <c r="G12" s="236" t="s">
        <v>103</v>
      </c>
      <c r="H12" s="249" t="s">
        <v>139</v>
      </c>
      <c r="I12" s="204">
        <v>0</v>
      </c>
      <c r="J12" s="239">
        <f>SUM('Kiadások(Hivatal 2023)'!D33)/1000</f>
        <v>176.69900000000001</v>
      </c>
      <c r="K12" s="237">
        <v>0</v>
      </c>
      <c r="L12" s="242">
        <f>SUM('Kiadások(Hivatal 2023)'!F33/1000)</f>
        <v>176.69900000000001</v>
      </c>
      <c r="M12" s="47"/>
      <c r="N12" s="47"/>
    </row>
    <row r="13" spans="1:14" ht="20.100000000000001" customHeight="1" thickBot="1" x14ac:dyDescent="0.3">
      <c r="A13" s="128"/>
      <c r="B13" s="213" t="s">
        <v>102</v>
      </c>
      <c r="C13" s="139">
        <f>SUM(C9:C12)</f>
        <v>95969.356</v>
      </c>
      <c r="D13" s="139">
        <f>SUM(D9:D12)</f>
        <v>3040.1459999999993</v>
      </c>
      <c r="E13" s="130">
        <f>F13/C13*100</f>
        <v>103.16782994771789</v>
      </c>
      <c r="F13" s="129">
        <f>SUM(F9:F12)</f>
        <v>99009.502000000008</v>
      </c>
      <c r="G13" s="134"/>
      <c r="H13" s="221" t="s">
        <v>53</v>
      </c>
      <c r="I13" s="220">
        <f>SUM(I9:I12)</f>
        <v>97969.1</v>
      </c>
      <c r="J13" s="218">
        <f>L13-I13</f>
        <v>5097.9339999999793</v>
      </c>
      <c r="K13" s="215">
        <v>0</v>
      </c>
      <c r="L13" s="129">
        <f>SUM(L9:L12)</f>
        <v>103067.03399999999</v>
      </c>
      <c r="M13" s="34"/>
      <c r="N13" s="34"/>
    </row>
    <row r="14" spans="1:14" ht="20.100000000000001" customHeight="1" thickBot="1" x14ac:dyDescent="0.3">
      <c r="A14" s="205" t="s">
        <v>65</v>
      </c>
      <c r="B14" s="214" t="s">
        <v>54</v>
      </c>
      <c r="C14" s="206">
        <f>SUM('Bevételek(Hivatal 2023)'!C8/1000)</f>
        <v>1999.7439999999999</v>
      </c>
      <c r="D14" s="207">
        <f>F14-C14</f>
        <v>2057.7880000000005</v>
      </c>
      <c r="E14" s="130">
        <f>F14/C14*100</f>
        <v>202.90257152915575</v>
      </c>
      <c r="F14" s="208">
        <f>'Bevételek(Hivatal 2023)'!F8/1000</f>
        <v>4057.5320000000002</v>
      </c>
      <c r="G14" s="203" t="s">
        <v>124</v>
      </c>
      <c r="H14" s="246" t="s">
        <v>125</v>
      </c>
      <c r="I14" s="244"/>
      <c r="J14" s="243"/>
      <c r="K14" s="243"/>
      <c r="L14" s="216">
        <f>SUM('Kiadások(Hivatal 2023)'!F38/1000)</f>
        <v>0</v>
      </c>
      <c r="M14" s="34"/>
      <c r="N14" s="34"/>
    </row>
    <row r="15" spans="1:14" ht="21.75" customHeight="1" thickBot="1" x14ac:dyDescent="0.3">
      <c r="A15" s="304" t="s">
        <v>55</v>
      </c>
      <c r="B15" s="305"/>
      <c r="C15" s="161">
        <f>SUM(C13:C14)</f>
        <v>97969.1</v>
      </c>
      <c r="D15" s="161">
        <f>SUM(D13:D14)</f>
        <v>5097.9339999999993</v>
      </c>
      <c r="E15" s="133">
        <f>F15/C15*100</f>
        <v>105.20361420080413</v>
      </c>
      <c r="F15" s="50">
        <f>SUM(F13:F14)</f>
        <v>103067.03400000001</v>
      </c>
      <c r="G15" s="306" t="s">
        <v>55</v>
      </c>
      <c r="H15" s="307"/>
      <c r="I15" s="162">
        <f>SUM('Kiadások(Hivatal 2023)'!C39/1000)</f>
        <v>97969.1</v>
      </c>
      <c r="J15" s="219">
        <f>L15-I15</f>
        <v>5097.9339999999793</v>
      </c>
      <c r="K15" s="217">
        <f>L15/I15*100</f>
        <v>105.20361420080411</v>
      </c>
      <c r="L15" s="135">
        <f>SUM(L13:L14)</f>
        <v>103067.03399999999</v>
      </c>
      <c r="M15" s="34"/>
      <c r="N15" s="34"/>
    </row>
    <row r="18" spans="2:9" ht="15.75" x14ac:dyDescent="0.25">
      <c r="D18" s="57"/>
      <c r="E18" s="57"/>
      <c r="F18" s="57"/>
    </row>
    <row r="19" spans="2:9" ht="15.75" x14ac:dyDescent="0.25">
      <c r="D19" s="57"/>
      <c r="E19" s="57"/>
      <c r="F19" s="57"/>
    </row>
    <row r="20" spans="2:9" ht="15.75" x14ac:dyDescent="0.25">
      <c r="D20" s="58"/>
      <c r="E20" s="58"/>
      <c r="F20" s="58"/>
    </row>
    <row r="21" spans="2:9" ht="15.75" x14ac:dyDescent="0.25">
      <c r="D21" s="57"/>
      <c r="E21" s="57"/>
      <c r="F21" s="57"/>
    </row>
    <row r="22" spans="2:9" ht="15.75" x14ac:dyDescent="0.25">
      <c r="B22" s="59"/>
      <c r="C22" s="59"/>
      <c r="D22" s="60"/>
      <c r="E22" s="60"/>
      <c r="F22" s="60"/>
      <c r="G22" s="59"/>
      <c r="H22" s="59"/>
      <c r="I22" s="59"/>
    </row>
    <row r="23" spans="2:9" x14ac:dyDescent="0.2">
      <c r="B23" s="59"/>
      <c r="C23" s="59"/>
      <c r="D23" s="59"/>
      <c r="E23" s="59"/>
      <c r="F23" s="61"/>
      <c r="G23" s="59"/>
      <c r="H23" s="59"/>
      <c r="I23" s="59"/>
    </row>
    <row r="24" spans="2:9" x14ac:dyDescent="0.2">
      <c r="B24" s="59"/>
      <c r="C24" s="59"/>
      <c r="D24" s="59"/>
      <c r="E24" s="59"/>
      <c r="F24" s="61"/>
      <c r="G24" s="59"/>
      <c r="H24" s="59"/>
      <c r="I24" s="59"/>
    </row>
    <row r="25" spans="2:9" x14ac:dyDescent="0.2">
      <c r="B25" s="59"/>
      <c r="C25" s="59"/>
      <c r="D25" s="59"/>
      <c r="E25" s="59"/>
      <c r="F25" s="29"/>
      <c r="G25" s="59"/>
      <c r="H25" s="59"/>
      <c r="I25" s="59"/>
    </row>
    <row r="26" spans="2:9" x14ac:dyDescent="0.2">
      <c r="B26" s="59"/>
      <c r="C26" s="59"/>
      <c r="D26" s="59"/>
      <c r="E26" s="59"/>
      <c r="F26" s="59"/>
      <c r="G26" s="59"/>
      <c r="H26" s="59"/>
      <c r="I26" s="59"/>
    </row>
  </sheetData>
  <sheetProtection algorithmName="SHA-512" hashValue="efrS8DadEWNLMzkKNq+GcZvEko+BBJvWYTMjfI3KCd2SNplN/8o3kiflYlMAjyxhbZ8qwQhYuiIvP3Lq6dh04g==" saltValue="Pgj46MIVmAfvkWsVmj5+jg==" spinCount="100000" sheet="1" objects="1" scenarios="1"/>
  <mergeCells count="10">
    <mergeCell ref="J1:L1"/>
    <mergeCell ref="A8:B8"/>
    <mergeCell ref="G8:H8"/>
    <mergeCell ref="A15:B15"/>
    <mergeCell ref="G15:H15"/>
    <mergeCell ref="B2:L2"/>
    <mergeCell ref="B3:L3"/>
    <mergeCell ref="B5:L5"/>
    <mergeCell ref="A7:F7"/>
    <mergeCell ref="G7:L7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&amp;LPiliscsévi Közös Önkormányzati Hivatal&amp;RII/1. számú melléklet</oddHeader>
  </headerFooter>
  <colBreaks count="1" manualBreakCount="1">
    <brk id="1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showGridLines="0" topLeftCell="A4" zoomScaleNormal="100" workbookViewId="0">
      <selection activeCell="N13" sqref="N13"/>
    </sheetView>
  </sheetViews>
  <sheetFormatPr defaultRowHeight="12.75" x14ac:dyDescent="0.2"/>
  <cols>
    <col min="1" max="1" width="12.28515625" customWidth="1"/>
    <col min="2" max="2" width="37.28515625" customWidth="1"/>
    <col min="3" max="3" width="14.28515625" customWidth="1"/>
    <col min="4" max="4" width="13.28515625" bestFit="1" customWidth="1"/>
    <col min="5" max="5" width="5.7109375" bestFit="1" customWidth="1"/>
    <col min="6" max="6" width="12.28515625" customWidth="1"/>
    <col min="9" max="9" width="15" bestFit="1" customWidth="1"/>
    <col min="10" max="10" width="10.140625" bestFit="1" customWidth="1"/>
  </cols>
  <sheetData>
    <row r="1" spans="1:10" x14ac:dyDescent="0.2">
      <c r="E1" s="15"/>
      <c r="F1" s="15"/>
    </row>
    <row r="2" spans="1:10" ht="15.75" x14ac:dyDescent="0.25">
      <c r="A2" s="308" t="s">
        <v>130</v>
      </c>
      <c r="B2" s="308"/>
      <c r="C2" s="308"/>
      <c r="D2" s="308"/>
      <c r="E2" s="308"/>
      <c r="F2" s="308"/>
    </row>
    <row r="3" spans="1:10" ht="15.75" x14ac:dyDescent="0.25">
      <c r="A3" s="308" t="s">
        <v>77</v>
      </c>
      <c r="B3" s="308"/>
      <c r="C3" s="308"/>
      <c r="D3" s="308"/>
      <c r="E3" s="308"/>
      <c r="F3" s="308"/>
    </row>
    <row r="4" spans="1:10" ht="13.5" thickBot="1" x14ac:dyDescent="0.25">
      <c r="F4" s="21" t="s">
        <v>59</v>
      </c>
    </row>
    <row r="5" spans="1:10" ht="27" customHeight="1" thickBot="1" x14ac:dyDescent="0.3">
      <c r="A5" s="318" t="s">
        <v>67</v>
      </c>
      <c r="B5" s="319"/>
      <c r="C5" s="319"/>
      <c r="D5" s="319"/>
      <c r="E5" s="319"/>
      <c r="F5" s="320"/>
    </row>
    <row r="6" spans="1:10" ht="18.75" customHeight="1" x14ac:dyDescent="0.2">
      <c r="A6" s="321" t="s">
        <v>0</v>
      </c>
      <c r="B6" s="323" t="s">
        <v>22</v>
      </c>
      <c r="C6" s="330">
        <v>2022</v>
      </c>
      <c r="D6" s="331"/>
      <c r="E6" s="332"/>
      <c r="F6" s="295">
        <v>2023</v>
      </c>
    </row>
    <row r="7" spans="1:10" ht="36.75" customHeight="1" thickBot="1" x14ac:dyDescent="0.25">
      <c r="A7" s="322"/>
      <c r="B7" s="324"/>
      <c r="C7" s="36" t="s">
        <v>69</v>
      </c>
      <c r="D7" s="140" t="s">
        <v>105</v>
      </c>
      <c r="E7" s="36" t="s">
        <v>68</v>
      </c>
      <c r="F7" s="55" t="s">
        <v>69</v>
      </c>
    </row>
    <row r="8" spans="1:10" ht="24.95" customHeight="1" x14ac:dyDescent="0.2">
      <c r="A8" s="1" t="s">
        <v>2</v>
      </c>
      <c r="B8" s="2" t="s">
        <v>23</v>
      </c>
      <c r="C8" s="118">
        <v>1999744</v>
      </c>
      <c r="D8" s="3">
        <f>F8-C8</f>
        <v>2057788</v>
      </c>
      <c r="E8" s="69">
        <f>F8/C8*100</f>
        <v>202.90257152915575</v>
      </c>
      <c r="F8" s="41">
        <v>4057532</v>
      </c>
    </row>
    <row r="9" spans="1:10" ht="24.95" customHeight="1" x14ac:dyDescent="0.2">
      <c r="A9" s="336" t="s">
        <v>3</v>
      </c>
      <c r="B9" s="4" t="s">
        <v>24</v>
      </c>
      <c r="C9" s="142">
        <v>83040580</v>
      </c>
      <c r="D9" s="3">
        <f t="shared" ref="D9:D12" si="0">F9-C9</f>
        <v>2532326</v>
      </c>
      <c r="E9" s="69">
        <f t="shared" ref="E9:E10" si="1">F9/C9*100</f>
        <v>103.04950423034136</v>
      </c>
      <c r="F9" s="53">
        <f>SUM(F10:F12)</f>
        <v>85572906</v>
      </c>
    </row>
    <row r="10" spans="1:10" ht="24.95" customHeight="1" x14ac:dyDescent="0.2">
      <c r="A10" s="337"/>
      <c r="B10" s="54" t="s">
        <v>140</v>
      </c>
      <c r="C10" s="143">
        <v>70122580</v>
      </c>
      <c r="D10" s="3">
        <f t="shared" si="0"/>
        <v>-39894684</v>
      </c>
      <c r="E10" s="69">
        <f t="shared" si="1"/>
        <v>43.107221668113183</v>
      </c>
      <c r="F10" s="56">
        <v>30227896</v>
      </c>
      <c r="J10" s="34"/>
    </row>
    <row r="11" spans="1:10" ht="24.95" customHeight="1" x14ac:dyDescent="0.2">
      <c r="A11" s="337"/>
      <c r="B11" s="54" t="s">
        <v>141</v>
      </c>
      <c r="C11" s="143"/>
      <c r="D11" s="3"/>
      <c r="E11" s="69"/>
      <c r="F11" s="56">
        <v>41919214</v>
      </c>
      <c r="J11" s="34"/>
    </row>
    <row r="12" spans="1:10" ht="24.95" customHeight="1" thickBot="1" x14ac:dyDescent="0.25">
      <c r="A12" s="337"/>
      <c r="B12" s="54" t="s">
        <v>98</v>
      </c>
      <c r="C12" s="143">
        <v>12918000</v>
      </c>
      <c r="D12" s="232">
        <f t="shared" si="0"/>
        <v>507796</v>
      </c>
      <c r="E12" s="233">
        <f>F12/C12*100</f>
        <v>103.9309180987769</v>
      </c>
      <c r="F12" s="56">
        <v>13425796</v>
      </c>
      <c r="I12" s="96"/>
      <c r="J12" s="34"/>
    </row>
    <row r="13" spans="1:10" ht="26.25" customHeight="1" thickBot="1" x14ac:dyDescent="0.3">
      <c r="A13" s="316" t="s">
        <v>74</v>
      </c>
      <c r="B13" s="317"/>
      <c r="C13" s="144">
        <f>SUM(C8:C9)</f>
        <v>85040324</v>
      </c>
      <c r="D13" s="144">
        <f>SUM(D8:D9)</f>
        <v>4590114</v>
      </c>
      <c r="E13" s="68">
        <f>F13/C13*100</f>
        <v>105.3975735087745</v>
      </c>
      <c r="F13" s="5">
        <f>SUM(F8:F9)</f>
        <v>89630438</v>
      </c>
      <c r="J13" s="34"/>
    </row>
    <row r="14" spans="1:10" ht="26.25" customHeight="1" thickBot="1" x14ac:dyDescent="0.3">
      <c r="A14" s="318" t="s">
        <v>92</v>
      </c>
      <c r="B14" s="319"/>
      <c r="C14" s="319"/>
      <c r="D14" s="319"/>
      <c r="E14" s="319"/>
      <c r="F14" s="320"/>
    </row>
    <row r="15" spans="1:10" ht="26.25" customHeight="1" x14ac:dyDescent="0.2">
      <c r="A15" s="321" t="s">
        <v>0</v>
      </c>
      <c r="B15" s="323" t="s">
        <v>22</v>
      </c>
      <c r="C15" s="330">
        <v>2022</v>
      </c>
      <c r="D15" s="331"/>
      <c r="E15" s="332"/>
      <c r="F15" s="295">
        <v>2023</v>
      </c>
    </row>
    <row r="16" spans="1:10" ht="36" customHeight="1" thickBot="1" x14ac:dyDescent="0.25">
      <c r="A16" s="322"/>
      <c r="B16" s="324"/>
      <c r="C16" s="36" t="s">
        <v>69</v>
      </c>
      <c r="D16" s="140" t="s">
        <v>105</v>
      </c>
      <c r="E16" s="36" t="s">
        <v>68</v>
      </c>
      <c r="F16" s="55" t="s">
        <v>69</v>
      </c>
      <c r="J16" s="34"/>
    </row>
    <row r="17" spans="1:10" ht="24.95" customHeight="1" x14ac:dyDescent="0.2">
      <c r="A17" s="87" t="s">
        <v>93</v>
      </c>
      <c r="B17" s="115" t="s">
        <v>99</v>
      </c>
      <c r="C17" s="116">
        <v>12918000</v>
      </c>
      <c r="D17" s="118">
        <f>F17-C17</f>
        <v>507796</v>
      </c>
      <c r="E17" s="69">
        <f>F17/C17*100</f>
        <v>103.9309180987769</v>
      </c>
      <c r="F17" s="117">
        <v>13425796</v>
      </c>
      <c r="I17" s="96"/>
      <c r="J17" s="34"/>
    </row>
    <row r="18" spans="1:10" ht="24.95" customHeight="1" x14ac:dyDescent="0.2">
      <c r="A18" s="119" t="s">
        <v>94</v>
      </c>
      <c r="B18" s="120" t="s">
        <v>95</v>
      </c>
      <c r="C18" s="121">
        <v>6776</v>
      </c>
      <c r="D18" s="118">
        <f t="shared" ref="D18:D19" si="2">F18-C18</f>
        <v>24</v>
      </c>
      <c r="E18" s="69">
        <f t="shared" ref="E18:E19" si="3">F18/C18*100</f>
        <v>100.35419126328217</v>
      </c>
      <c r="F18" s="75">
        <v>6800</v>
      </c>
      <c r="J18" s="34"/>
    </row>
    <row r="19" spans="1:10" ht="24.95" customHeight="1" thickBot="1" x14ac:dyDescent="0.25">
      <c r="A19" s="1" t="s">
        <v>72</v>
      </c>
      <c r="B19" s="2" t="s">
        <v>73</v>
      </c>
      <c r="C19" s="118">
        <v>4000</v>
      </c>
      <c r="D19" s="118">
        <f t="shared" si="2"/>
        <v>0</v>
      </c>
      <c r="E19" s="69">
        <f t="shared" si="3"/>
        <v>100</v>
      </c>
      <c r="F19" s="108">
        <v>4000</v>
      </c>
    </row>
    <row r="20" spans="1:10" ht="24.95" customHeight="1" thickBot="1" x14ac:dyDescent="0.3">
      <c r="A20" s="316" t="s">
        <v>74</v>
      </c>
      <c r="B20" s="317"/>
      <c r="C20" s="294">
        <f>SUM(C17:C19)</f>
        <v>12928776</v>
      </c>
      <c r="D20" s="294">
        <f>SUM(D17:D19)</f>
        <v>507820</v>
      </c>
      <c r="E20" s="68">
        <f>F20/C20*100</f>
        <v>103.92782735194731</v>
      </c>
      <c r="F20" s="5">
        <f>SUM(F17:F19)</f>
        <v>13436596</v>
      </c>
    </row>
    <row r="21" spans="1:10" ht="24.95" hidden="1" customHeight="1" x14ac:dyDescent="0.25">
      <c r="A21" s="325" t="s">
        <v>96</v>
      </c>
      <c r="B21" s="326"/>
      <c r="C21" s="326"/>
      <c r="D21" s="326"/>
      <c r="E21" s="326"/>
      <c r="F21" s="327"/>
    </row>
    <row r="22" spans="1:10" ht="24.95" hidden="1" customHeight="1" x14ac:dyDescent="0.2">
      <c r="A22" s="328" t="s">
        <v>0</v>
      </c>
      <c r="B22" s="329" t="s">
        <v>22</v>
      </c>
      <c r="C22" s="333">
        <v>2022</v>
      </c>
      <c r="D22" s="334"/>
      <c r="E22" s="335"/>
      <c r="F22" s="42">
        <v>2023</v>
      </c>
    </row>
    <row r="23" spans="1:10" ht="24.95" hidden="1" customHeight="1" thickBot="1" x14ac:dyDescent="0.25">
      <c r="A23" s="322"/>
      <c r="B23" s="324"/>
      <c r="C23" s="36" t="s">
        <v>69</v>
      </c>
      <c r="D23" s="140" t="s">
        <v>105</v>
      </c>
      <c r="E23" s="36" t="s">
        <v>68</v>
      </c>
      <c r="F23" s="55" t="s">
        <v>69</v>
      </c>
    </row>
    <row r="24" spans="1:10" ht="24.95" hidden="1" customHeight="1" thickBot="1" x14ac:dyDescent="0.25">
      <c r="A24" s="87" t="s">
        <v>93</v>
      </c>
      <c r="B24" s="115" t="s">
        <v>97</v>
      </c>
      <c r="C24" s="117">
        <v>0</v>
      </c>
      <c r="D24" s="118">
        <v>0</v>
      </c>
      <c r="E24" s="69">
        <v>0</v>
      </c>
      <c r="F24" s="117">
        <v>0</v>
      </c>
    </row>
    <row r="25" spans="1:10" ht="24.95" hidden="1" customHeight="1" thickBot="1" x14ac:dyDescent="0.3">
      <c r="A25" s="316" t="s">
        <v>74</v>
      </c>
      <c r="B25" s="317"/>
      <c r="C25" s="141">
        <f>SUM(C24)</f>
        <v>0</v>
      </c>
      <c r="D25" s="141">
        <f t="shared" ref="D25" si="4">SUM(D24)</f>
        <v>0</v>
      </c>
      <c r="E25" s="68">
        <v>0</v>
      </c>
      <c r="F25" s="5">
        <f>SUM(F24:F24)</f>
        <v>0</v>
      </c>
    </row>
    <row r="26" spans="1:10" ht="24.95" customHeight="1" thickBot="1" x14ac:dyDescent="0.3">
      <c r="A26" s="122"/>
      <c r="B26" s="122"/>
      <c r="C26" s="122"/>
      <c r="D26" s="123"/>
      <c r="E26" s="124"/>
      <c r="F26" s="123"/>
    </row>
    <row r="27" spans="1:10" ht="26.25" customHeight="1" thickBot="1" x14ac:dyDescent="0.3">
      <c r="A27" s="316" t="s">
        <v>75</v>
      </c>
      <c r="B27" s="317"/>
      <c r="C27" s="144">
        <f>SUM(C13,C20,C25)</f>
        <v>97969100</v>
      </c>
      <c r="D27" s="144">
        <f>SUM(D13,D20,D25)</f>
        <v>5097934</v>
      </c>
      <c r="E27" s="125">
        <f>F27/C27*100</f>
        <v>105.20361420080413</v>
      </c>
      <c r="F27" s="5">
        <f>F13+F20+F25</f>
        <v>103067034</v>
      </c>
    </row>
    <row r="29" spans="1:10" x14ac:dyDescent="0.2">
      <c r="F29" s="34">
        <f>SUM(F27-'Kiadások(Hivatal 2023)'!F39)</f>
        <v>0</v>
      </c>
    </row>
  </sheetData>
  <sheetProtection algorithmName="SHA-512" hashValue="/zD03q1A5cWE953KyoqV+msqO6a5SZciqfttzP00gT8rXVc2tsD5qxidmwGF5VZaNIJ1Zxi18QA5gjx+vegzIA==" saltValue="F4bQO859I39FquvpKKQqwQ==" spinCount="100000" sheet="1" objects="1" scenarios="1"/>
  <mergeCells count="19">
    <mergeCell ref="A2:F2"/>
    <mergeCell ref="A13:B13"/>
    <mergeCell ref="A3:F3"/>
    <mergeCell ref="A5:F5"/>
    <mergeCell ref="A6:A7"/>
    <mergeCell ref="B6:B7"/>
    <mergeCell ref="A9:A12"/>
    <mergeCell ref="C6:E6"/>
    <mergeCell ref="A27:B27"/>
    <mergeCell ref="A14:F14"/>
    <mergeCell ref="A15:A16"/>
    <mergeCell ref="B15:B16"/>
    <mergeCell ref="A20:B20"/>
    <mergeCell ref="A21:F21"/>
    <mergeCell ref="A22:A23"/>
    <mergeCell ref="B22:B23"/>
    <mergeCell ref="A25:B25"/>
    <mergeCell ref="C15:E15"/>
    <mergeCell ref="C22:E22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9" orientation="portrait" r:id="rId1"/>
  <headerFooter alignWithMargins="0">
    <oddHeader>&amp;LPiliscsévi Közös Önkormányzati Hivatal&amp;RII/2. számú melléklet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7"/>
  <sheetViews>
    <sheetView showGridLines="0" zoomScaleNormal="100" workbookViewId="0">
      <selection activeCell="K14" sqref="K14"/>
    </sheetView>
  </sheetViews>
  <sheetFormatPr defaultRowHeight="12.75" x14ac:dyDescent="0.2"/>
  <cols>
    <col min="1" max="1" width="12.28515625" customWidth="1"/>
    <col min="2" max="2" width="38.140625" customWidth="1"/>
    <col min="3" max="3" width="16.42578125" customWidth="1"/>
    <col min="4" max="4" width="13.140625" customWidth="1"/>
    <col min="5" max="5" width="6.7109375" customWidth="1"/>
    <col min="6" max="6" width="17" customWidth="1"/>
    <col min="7" max="8" width="10.140625" bestFit="1" customWidth="1"/>
  </cols>
  <sheetData>
    <row r="1" spans="1:7" x14ac:dyDescent="0.2">
      <c r="E1" s="15"/>
      <c r="F1" s="15"/>
    </row>
    <row r="2" spans="1:7" ht="15.75" x14ac:dyDescent="0.25">
      <c r="A2" s="308" t="s">
        <v>130</v>
      </c>
      <c r="B2" s="308"/>
      <c r="C2" s="308"/>
      <c r="D2" s="308"/>
      <c r="E2" s="308"/>
      <c r="F2" s="308"/>
    </row>
    <row r="3" spans="1:7" ht="15.75" x14ac:dyDescent="0.25">
      <c r="A3" s="308" t="s">
        <v>77</v>
      </c>
      <c r="B3" s="308"/>
      <c r="C3" s="308"/>
      <c r="D3" s="308"/>
      <c r="E3" s="308"/>
      <c r="F3" s="308"/>
    </row>
    <row r="4" spans="1:7" ht="13.5" thickBot="1" x14ac:dyDescent="0.25">
      <c r="F4" s="21" t="s">
        <v>59</v>
      </c>
    </row>
    <row r="5" spans="1:7" ht="21.75" customHeight="1" thickBot="1" x14ac:dyDescent="0.3">
      <c r="A5" s="343" t="s">
        <v>46</v>
      </c>
      <c r="B5" s="344"/>
      <c r="C5" s="344"/>
      <c r="D5" s="344"/>
      <c r="E5" s="344"/>
      <c r="F5" s="345"/>
    </row>
    <row r="6" spans="1:7" x14ac:dyDescent="0.2">
      <c r="A6" s="346" t="s">
        <v>0</v>
      </c>
      <c r="B6" s="348" t="s">
        <v>22</v>
      </c>
      <c r="C6" s="350">
        <v>2022</v>
      </c>
      <c r="D6" s="331"/>
      <c r="E6" s="332"/>
      <c r="F6" s="27">
        <v>2023</v>
      </c>
    </row>
    <row r="7" spans="1:7" ht="30.75" customHeight="1" thickBot="1" x14ac:dyDescent="0.25">
      <c r="A7" s="347"/>
      <c r="B7" s="349"/>
      <c r="C7" s="163" t="s">
        <v>69</v>
      </c>
      <c r="D7" s="163" t="s">
        <v>105</v>
      </c>
      <c r="E7" s="163" t="s">
        <v>68</v>
      </c>
      <c r="F7" s="28" t="s">
        <v>69</v>
      </c>
    </row>
    <row r="8" spans="1:7" ht="22.5" customHeight="1" x14ac:dyDescent="0.2">
      <c r="A8" s="8" t="s">
        <v>4</v>
      </c>
      <c r="B8" s="74" t="s">
        <v>25</v>
      </c>
      <c r="C8" s="80">
        <v>74200000</v>
      </c>
      <c r="D8" s="80">
        <f>F8-C8</f>
        <v>1500000</v>
      </c>
      <c r="E8" s="76">
        <f>F8/C8*100</f>
        <v>102.02156334231806</v>
      </c>
      <c r="F8" s="75">
        <f>'Kiadások COFOG szerint'!F9</f>
        <v>75700000</v>
      </c>
      <c r="G8" s="25"/>
    </row>
    <row r="9" spans="1:7" ht="22.5" customHeight="1" x14ac:dyDescent="0.2">
      <c r="A9" s="6" t="s">
        <v>5</v>
      </c>
      <c r="B9" s="77" t="s">
        <v>26</v>
      </c>
      <c r="C9" s="80">
        <v>0</v>
      </c>
      <c r="D9" s="80">
        <f t="shared" ref="D9:D18" si="0">F9-C9</f>
        <v>0</v>
      </c>
      <c r="E9" s="76">
        <v>0</v>
      </c>
      <c r="F9" s="78">
        <f>'Kiadások COFOG szerint'!F10</f>
        <v>0</v>
      </c>
      <c r="G9" s="25"/>
    </row>
    <row r="10" spans="1:7" ht="24.75" customHeight="1" x14ac:dyDescent="0.2">
      <c r="A10" s="6" t="s">
        <v>6</v>
      </c>
      <c r="B10" s="77" t="s">
        <v>27</v>
      </c>
      <c r="C10" s="80">
        <v>500000</v>
      </c>
      <c r="D10" s="80">
        <f t="shared" si="0"/>
        <v>0</v>
      </c>
      <c r="E10" s="76">
        <f t="shared" ref="E10:E16" si="1">F10/C10*100</f>
        <v>100</v>
      </c>
      <c r="F10" s="78">
        <f>'Kiadások COFOG szerint'!F11</f>
        <v>500000</v>
      </c>
      <c r="G10" s="25"/>
    </row>
    <row r="11" spans="1:7" ht="22.5" customHeight="1" x14ac:dyDescent="0.2">
      <c r="A11" s="6" t="s">
        <v>7</v>
      </c>
      <c r="B11" s="77" t="s">
        <v>28</v>
      </c>
      <c r="C11" s="80">
        <v>1895100</v>
      </c>
      <c r="D11" s="80">
        <f t="shared" si="0"/>
        <v>-615100</v>
      </c>
      <c r="E11" s="76">
        <v>0</v>
      </c>
      <c r="F11" s="78">
        <f>'Kiadások COFOG szerint'!F12</f>
        <v>1280000</v>
      </c>
    </row>
    <row r="12" spans="1:7" ht="22.5" customHeight="1" x14ac:dyDescent="0.2">
      <c r="A12" s="6" t="s">
        <v>79</v>
      </c>
      <c r="B12" s="77" t="s">
        <v>80</v>
      </c>
      <c r="C12" s="80">
        <v>2700000</v>
      </c>
      <c r="D12" s="80">
        <f t="shared" si="0"/>
        <v>-100000</v>
      </c>
      <c r="E12" s="76">
        <f t="shared" si="1"/>
        <v>96.296296296296291</v>
      </c>
      <c r="F12" s="78">
        <f>'Kiadások COFOG szerint'!F13</f>
        <v>2600000</v>
      </c>
    </row>
    <row r="13" spans="1:7" ht="22.5" customHeight="1" x14ac:dyDescent="0.2">
      <c r="A13" s="6" t="s">
        <v>8</v>
      </c>
      <c r="B13" s="77" t="s">
        <v>29</v>
      </c>
      <c r="C13" s="80">
        <v>200000</v>
      </c>
      <c r="D13" s="80">
        <f t="shared" si="0"/>
        <v>0</v>
      </c>
      <c r="E13" s="76">
        <f t="shared" si="1"/>
        <v>100</v>
      </c>
      <c r="F13" s="78">
        <f>'Kiadások COFOG szerint'!F14</f>
        <v>200000</v>
      </c>
      <c r="G13" s="25"/>
    </row>
    <row r="14" spans="1:7" ht="22.5" customHeight="1" x14ac:dyDescent="0.2">
      <c r="A14" s="6" t="s">
        <v>9</v>
      </c>
      <c r="B14" s="77" t="s">
        <v>30</v>
      </c>
      <c r="C14" s="80">
        <v>166000</v>
      </c>
      <c r="D14" s="80">
        <f t="shared" si="0"/>
        <v>-166000</v>
      </c>
      <c r="E14" s="76">
        <f t="shared" si="1"/>
        <v>0</v>
      </c>
      <c r="F14" s="78">
        <f>'Kiadások COFOG szerint'!F15</f>
        <v>0</v>
      </c>
      <c r="G14" s="25"/>
    </row>
    <row r="15" spans="1:7" ht="22.5" customHeight="1" x14ac:dyDescent="0.2">
      <c r="A15" s="6" t="s">
        <v>81</v>
      </c>
      <c r="B15" s="77" t="s">
        <v>82</v>
      </c>
      <c r="C15" s="80">
        <v>0</v>
      </c>
      <c r="D15" s="80">
        <f t="shared" si="0"/>
        <v>0</v>
      </c>
      <c r="E15" s="76">
        <v>0</v>
      </c>
      <c r="F15" s="78">
        <f>'Kiadások COFOG szerint'!F16</f>
        <v>0</v>
      </c>
      <c r="G15" s="25"/>
    </row>
    <row r="16" spans="1:7" ht="22.5" customHeight="1" x14ac:dyDescent="0.2">
      <c r="A16" s="6" t="s">
        <v>10</v>
      </c>
      <c r="B16" s="77" t="s">
        <v>31</v>
      </c>
      <c r="C16" s="80">
        <v>1830000</v>
      </c>
      <c r="D16" s="80">
        <f t="shared" si="0"/>
        <v>2839800</v>
      </c>
      <c r="E16" s="76">
        <f t="shared" si="1"/>
        <v>255.18032786885249</v>
      </c>
      <c r="F16" s="78">
        <f>'Kiadások COFOG szerint'!F17+'Részletes cofog kiadás'!G60</f>
        <v>4669800</v>
      </c>
    </row>
    <row r="17" spans="1:10" ht="22.5" customHeight="1" x14ac:dyDescent="0.2">
      <c r="A17" s="7" t="s">
        <v>11</v>
      </c>
      <c r="B17" s="223" t="s">
        <v>32</v>
      </c>
      <c r="C17" s="80">
        <v>0</v>
      </c>
      <c r="D17" s="80">
        <f t="shared" si="0"/>
        <v>1117670</v>
      </c>
      <c r="E17" s="76">
        <v>0</v>
      </c>
      <c r="F17" s="78">
        <f>SUM('Részletes cofog kiadás'!G59)</f>
        <v>1117670</v>
      </c>
    </row>
    <row r="18" spans="1:10" ht="22.5" customHeight="1" thickBot="1" x14ac:dyDescent="0.25">
      <c r="A18" s="7" t="s">
        <v>57</v>
      </c>
      <c r="B18" s="79" t="s">
        <v>58</v>
      </c>
      <c r="C18" s="80">
        <v>0</v>
      </c>
      <c r="D18" s="80">
        <f t="shared" si="0"/>
        <v>0</v>
      </c>
      <c r="E18" s="76">
        <v>0</v>
      </c>
      <c r="F18" s="78">
        <v>0</v>
      </c>
    </row>
    <row r="19" spans="1:10" ht="24" customHeight="1" thickBot="1" x14ac:dyDescent="0.25">
      <c r="A19" s="338" t="s">
        <v>43</v>
      </c>
      <c r="B19" s="339"/>
      <c r="C19" s="145">
        <f>SUM(C8:C18)</f>
        <v>81491100</v>
      </c>
      <c r="D19" s="145">
        <f>SUM(D8:D18)</f>
        <v>4576370</v>
      </c>
      <c r="E19" s="73">
        <f>F19/C19*100</f>
        <v>105.61579117228752</v>
      </c>
      <c r="F19" s="26">
        <f>SUM(F8:F18)</f>
        <v>86067470</v>
      </c>
      <c r="H19" s="34"/>
    </row>
    <row r="20" spans="1:10" ht="20.100000000000001" customHeight="1" x14ac:dyDescent="0.2">
      <c r="A20" s="8" t="s">
        <v>12</v>
      </c>
      <c r="B20" s="74" t="s">
        <v>33</v>
      </c>
      <c r="C20" s="80">
        <v>11000000</v>
      </c>
      <c r="D20" s="80">
        <f>F20-C20</f>
        <v>481949</v>
      </c>
      <c r="E20" s="76">
        <f>F20/C20*100</f>
        <v>104.38135454545454</v>
      </c>
      <c r="F20" s="75">
        <f>SUM('Részletes cofog kiadás'!G62+'Részletes cofog kiadás'!G22)</f>
        <v>11481949</v>
      </c>
      <c r="G20" s="25"/>
    </row>
    <row r="21" spans="1:10" ht="23.25" customHeight="1" thickBot="1" x14ac:dyDescent="0.25">
      <c r="A21" s="7" t="s">
        <v>13</v>
      </c>
      <c r="B21" s="79" t="s">
        <v>34</v>
      </c>
      <c r="C21" s="80">
        <v>410000</v>
      </c>
      <c r="D21" s="80">
        <f>F21-C21</f>
        <v>-20000</v>
      </c>
      <c r="E21" s="76">
        <v>0</v>
      </c>
      <c r="F21" s="75">
        <f>SUM('Részletes cofog kiadás'!G23)</f>
        <v>390000</v>
      </c>
      <c r="G21" s="25"/>
    </row>
    <row r="22" spans="1:10" ht="24.95" customHeight="1" thickBot="1" x14ac:dyDescent="0.25">
      <c r="A22" s="340" t="s">
        <v>44</v>
      </c>
      <c r="B22" s="339"/>
      <c r="C22" s="145">
        <f>SUM(C20:C21)</f>
        <v>11410000</v>
      </c>
      <c r="D22" s="145">
        <f t="shared" ref="D22" si="2">SUM(D20:D21)</f>
        <v>461949</v>
      </c>
      <c r="E22" s="73">
        <f>F22/C22*100</f>
        <v>104.04863277826468</v>
      </c>
      <c r="F22" s="26">
        <f>SUM(F20:F21)</f>
        <v>11871949</v>
      </c>
    </row>
    <row r="23" spans="1:10" ht="20.100000000000001" customHeight="1" x14ac:dyDescent="0.2">
      <c r="A23" s="6" t="s">
        <v>14</v>
      </c>
      <c r="B23" s="106" t="s">
        <v>35</v>
      </c>
      <c r="C23" s="107">
        <v>100000</v>
      </c>
      <c r="D23" s="107">
        <f>F23-C23</f>
        <v>0</v>
      </c>
      <c r="E23" s="69">
        <v>0</v>
      </c>
      <c r="F23" s="108">
        <f>'Kiadások COFOG szerint'!F24</f>
        <v>100000</v>
      </c>
      <c r="G23" s="25"/>
    </row>
    <row r="24" spans="1:10" ht="20.100000000000001" customHeight="1" x14ac:dyDescent="0.2">
      <c r="A24" s="6" t="s">
        <v>15</v>
      </c>
      <c r="B24" s="109" t="s">
        <v>36</v>
      </c>
      <c r="C24" s="107">
        <v>100000</v>
      </c>
      <c r="D24" s="107">
        <f t="shared" ref="D24:D31" si="3">F24-C24</f>
        <v>0</v>
      </c>
      <c r="E24" s="110">
        <v>0</v>
      </c>
      <c r="F24" s="12">
        <f>'Kiadások COFOG szerint'!F25</f>
        <v>100000</v>
      </c>
      <c r="G24" s="25"/>
    </row>
    <row r="25" spans="1:10" ht="20.100000000000001" customHeight="1" x14ac:dyDescent="0.2">
      <c r="A25" s="6" t="s">
        <v>84</v>
      </c>
      <c r="B25" s="77" t="s">
        <v>85</v>
      </c>
      <c r="C25" s="107">
        <v>200000</v>
      </c>
      <c r="D25" s="107">
        <f t="shared" si="3"/>
        <v>70916</v>
      </c>
      <c r="E25" s="104">
        <f>F25/C25*100</f>
        <v>135.458</v>
      </c>
      <c r="F25" s="78">
        <f>'Kiadások COFOG szerint'!F26</f>
        <v>270916</v>
      </c>
      <c r="G25" s="25"/>
    </row>
    <row r="26" spans="1:10" ht="20.100000000000001" customHeight="1" x14ac:dyDescent="0.2">
      <c r="A26" s="6" t="s">
        <v>91</v>
      </c>
      <c r="B26" s="105" t="s">
        <v>86</v>
      </c>
      <c r="C26" s="107">
        <v>30000</v>
      </c>
      <c r="D26" s="107">
        <f t="shared" si="3"/>
        <v>10000</v>
      </c>
      <c r="E26" s="104">
        <f t="shared" ref="E26:E31" si="4">F26/C26*100</f>
        <v>133.33333333333331</v>
      </c>
      <c r="F26" s="78">
        <f>'Kiadások COFOG szerint'!F27</f>
        <v>40000</v>
      </c>
      <c r="G26" s="25"/>
    </row>
    <row r="27" spans="1:10" ht="20.100000000000001" customHeight="1" x14ac:dyDescent="0.2">
      <c r="A27" s="6" t="s">
        <v>17</v>
      </c>
      <c r="B27" s="105" t="s">
        <v>37</v>
      </c>
      <c r="C27" s="107">
        <v>2663000</v>
      </c>
      <c r="D27" s="107">
        <f t="shared" si="3"/>
        <v>-803000</v>
      </c>
      <c r="E27" s="104">
        <f t="shared" si="4"/>
        <v>69.846038302666173</v>
      </c>
      <c r="F27" s="78">
        <f>'Kiadások COFOG szerint'!F28</f>
        <v>1860000</v>
      </c>
      <c r="G27" s="25"/>
    </row>
    <row r="28" spans="1:10" ht="20.100000000000001" customHeight="1" x14ac:dyDescent="0.2">
      <c r="A28" s="112" t="s">
        <v>18</v>
      </c>
      <c r="B28" s="105" t="s">
        <v>38</v>
      </c>
      <c r="C28" s="107">
        <v>560000</v>
      </c>
      <c r="D28" s="107">
        <f t="shared" si="3"/>
        <v>0</v>
      </c>
      <c r="E28" s="104">
        <f t="shared" si="4"/>
        <v>100</v>
      </c>
      <c r="F28" s="78">
        <f>'Kiadások COFOG szerint'!F29</f>
        <v>560000</v>
      </c>
      <c r="G28" s="25"/>
      <c r="J28" s="25"/>
    </row>
    <row r="29" spans="1:10" ht="20.100000000000001" customHeight="1" x14ac:dyDescent="0.2">
      <c r="A29" s="111" t="s">
        <v>19</v>
      </c>
      <c r="B29" s="77" t="s">
        <v>39</v>
      </c>
      <c r="C29" s="107">
        <v>1240000</v>
      </c>
      <c r="D29" s="107">
        <f t="shared" si="3"/>
        <v>600000</v>
      </c>
      <c r="E29" s="104">
        <f t="shared" si="4"/>
        <v>148.38709677419354</v>
      </c>
      <c r="F29" s="78">
        <f>'Kiadások COFOG szerint'!F30</f>
        <v>1840000</v>
      </c>
      <c r="G29" s="25"/>
      <c r="J29" s="25"/>
    </row>
    <row r="30" spans="1:10" ht="25.5" customHeight="1" x14ac:dyDescent="0.2">
      <c r="A30" s="112" t="s">
        <v>20</v>
      </c>
      <c r="B30" s="77" t="s">
        <v>40</v>
      </c>
      <c r="C30" s="107">
        <v>170000</v>
      </c>
      <c r="D30" s="107">
        <f t="shared" si="3"/>
        <v>5000</v>
      </c>
      <c r="E30" s="104">
        <f t="shared" si="4"/>
        <v>102.94117647058823</v>
      </c>
      <c r="F30" s="78">
        <f>SUM('Részletes cofog kiadás'!G44)</f>
        <v>175000</v>
      </c>
      <c r="G30" s="25"/>
      <c r="J30" s="25"/>
    </row>
    <row r="31" spans="1:10" ht="20.100000000000001" customHeight="1" thickBot="1" x14ac:dyDescent="0.25">
      <c r="A31" s="113" t="s">
        <v>21</v>
      </c>
      <c r="B31" s="79" t="s">
        <v>41</v>
      </c>
      <c r="C31" s="107">
        <v>5000</v>
      </c>
      <c r="D31" s="107">
        <f t="shared" si="3"/>
        <v>0</v>
      </c>
      <c r="E31" s="104">
        <f t="shared" si="4"/>
        <v>100</v>
      </c>
      <c r="F31" s="114">
        <f>'Kiadások COFOG szerint'!F32</f>
        <v>5000</v>
      </c>
      <c r="G31" s="25"/>
      <c r="J31" s="25"/>
    </row>
    <row r="32" spans="1:10" ht="24.95" customHeight="1" thickBot="1" x14ac:dyDescent="0.25">
      <c r="A32" s="338" t="s">
        <v>45</v>
      </c>
      <c r="B32" s="339"/>
      <c r="C32" s="145">
        <f>SUM(C23:C31)</f>
        <v>5068000</v>
      </c>
      <c r="D32" s="145">
        <f t="shared" ref="D32" si="5">SUM(D23:D31)</f>
        <v>-117084</v>
      </c>
      <c r="E32" s="81">
        <f>F32/C32*100</f>
        <v>97.689739542225723</v>
      </c>
      <c r="F32" s="26">
        <f>SUM(F23:F31)</f>
        <v>4950916</v>
      </c>
      <c r="J32" s="25"/>
    </row>
    <row r="33" spans="1:10" ht="24.95" customHeight="1" x14ac:dyDescent="0.2">
      <c r="A33" s="87" t="s">
        <v>134</v>
      </c>
      <c r="B33" s="74" t="s">
        <v>137</v>
      </c>
      <c r="C33" s="127">
        <v>0</v>
      </c>
      <c r="D33" s="127">
        <f>SUM(F33-C33)</f>
        <v>176699</v>
      </c>
      <c r="E33" s="268">
        <v>0</v>
      </c>
      <c r="F33" s="117">
        <f>SUM('Részletes cofog kiadás'!G67)</f>
        <v>176699</v>
      </c>
      <c r="J33" s="25"/>
    </row>
    <row r="34" spans="1:10" ht="24.95" customHeight="1" thickBot="1" x14ac:dyDescent="0.25">
      <c r="A34" s="119" t="s">
        <v>89</v>
      </c>
      <c r="B34" s="74" t="s">
        <v>90</v>
      </c>
      <c r="C34" s="267">
        <f>SUM('Kiadások COFOG szerint'!C34)</f>
        <v>0</v>
      </c>
      <c r="D34" s="267">
        <f>SUM('Kiadások COFOG szerint'!D34)</f>
        <v>0</v>
      </c>
      <c r="E34" s="76">
        <v>0</v>
      </c>
      <c r="F34" s="75">
        <f>SUM('Kiadások COFOG szerint'!F34)</f>
        <v>0</v>
      </c>
      <c r="J34" s="25"/>
    </row>
    <row r="35" spans="1:10" ht="24.95" customHeight="1" thickBot="1" x14ac:dyDescent="0.25">
      <c r="A35" s="338" t="s">
        <v>138</v>
      </c>
      <c r="B35" s="339"/>
      <c r="C35" s="145">
        <f>SUM(C34)</f>
        <v>0</v>
      </c>
      <c r="D35" s="145">
        <f t="shared" ref="D35:E35" si="6">SUM(D34)</f>
        <v>0</v>
      </c>
      <c r="E35" s="189">
        <f t="shared" si="6"/>
        <v>0</v>
      </c>
      <c r="F35" s="26">
        <f>SUM(F33:F34)</f>
        <v>176699</v>
      </c>
      <c r="J35" s="25"/>
    </row>
    <row r="36" spans="1:10" ht="24.95" customHeight="1" x14ac:dyDescent="0.2">
      <c r="A36" s="87" t="s">
        <v>116</v>
      </c>
      <c r="B36" s="126" t="s">
        <v>121</v>
      </c>
      <c r="C36" s="127">
        <v>0</v>
      </c>
      <c r="D36" s="127">
        <v>0</v>
      </c>
      <c r="E36" s="200">
        <f>SUM('Kiadások COFOG szerint'!E36)</f>
        <v>0</v>
      </c>
      <c r="F36" s="117">
        <f>SUM('Kiadások COFOG szerint'!F36)</f>
        <v>0</v>
      </c>
      <c r="J36" s="25"/>
    </row>
    <row r="37" spans="1:10" ht="24.95" customHeight="1" thickBot="1" x14ac:dyDescent="0.25">
      <c r="A37" s="196" t="s">
        <v>119</v>
      </c>
      <c r="B37" s="197" t="s">
        <v>123</v>
      </c>
      <c r="C37" s="198">
        <v>0</v>
      </c>
      <c r="D37" s="198">
        <v>0</v>
      </c>
      <c r="E37" s="188">
        <f>SUM('Kiadások COFOG szerint'!E37)</f>
        <v>0</v>
      </c>
      <c r="F37" s="199">
        <f>SUM('Kiadások COFOG szerint'!F37)</f>
        <v>0</v>
      </c>
      <c r="J37" s="25"/>
    </row>
    <row r="38" spans="1:10" ht="24.95" customHeight="1" thickBot="1" x14ac:dyDescent="0.25">
      <c r="A38" s="338" t="s">
        <v>120</v>
      </c>
      <c r="B38" s="339"/>
      <c r="C38" s="145">
        <f>SUM(C36:C37)</f>
        <v>0</v>
      </c>
      <c r="D38" s="145">
        <f t="shared" ref="D38:F38" si="7">SUM(D36:D37)</f>
        <v>0</v>
      </c>
      <c r="E38" s="189">
        <f t="shared" si="7"/>
        <v>0</v>
      </c>
      <c r="F38" s="26">
        <f t="shared" si="7"/>
        <v>0</v>
      </c>
      <c r="J38" s="25"/>
    </row>
    <row r="39" spans="1:10" ht="21.75" customHeight="1" thickBot="1" x14ac:dyDescent="0.25">
      <c r="A39" s="341" t="s">
        <v>1</v>
      </c>
      <c r="B39" s="342"/>
      <c r="C39" s="146">
        <f>SUM(C19,C22,C32,C35,C38)</f>
        <v>97969100</v>
      </c>
      <c r="D39" s="146">
        <f>SUM(D19,D22,D32,D35+D38)</f>
        <v>4921235</v>
      </c>
      <c r="E39" s="222">
        <f>F39/C39*100</f>
        <v>105.20361420080413</v>
      </c>
      <c r="F39" s="164">
        <f>SUM(F19,F22,F32,F35,F38)</f>
        <v>103067034</v>
      </c>
      <c r="G39" s="29"/>
      <c r="J39" s="25"/>
    </row>
    <row r="40" spans="1:10" x14ac:dyDescent="0.2">
      <c r="J40" s="25"/>
    </row>
    <row r="41" spans="1:10" x14ac:dyDescent="0.2">
      <c r="J41" s="25"/>
    </row>
    <row r="42" spans="1:10" x14ac:dyDescent="0.2">
      <c r="J42" s="25"/>
    </row>
    <row r="43" spans="1:10" x14ac:dyDescent="0.2">
      <c r="J43" s="25"/>
    </row>
    <row r="44" spans="1:10" x14ac:dyDescent="0.2">
      <c r="J44" s="25"/>
    </row>
    <row r="45" spans="1:10" x14ac:dyDescent="0.2">
      <c r="J45" s="25"/>
    </row>
    <row r="46" spans="1:10" x14ac:dyDescent="0.2">
      <c r="J46" s="25"/>
    </row>
    <row r="47" spans="1:10" x14ac:dyDescent="0.2">
      <c r="J47" s="25"/>
    </row>
  </sheetData>
  <sheetProtection algorithmName="SHA-512" hashValue="cIudBkPQk1LNhKBO2HRLBbxaqZcC6VDokO8JlJYV2Mojm62zZVyThGvEmbSp/qFNAkm7DGpkll+66t2SG79vpg==" saltValue="FbfCHWJlRF1gH1NKvXNJng==" spinCount="100000" sheet="1" objects="1" scenarios="1"/>
  <mergeCells count="12">
    <mergeCell ref="A19:B19"/>
    <mergeCell ref="A22:B22"/>
    <mergeCell ref="A32:B32"/>
    <mergeCell ref="A39:B39"/>
    <mergeCell ref="A2:F2"/>
    <mergeCell ref="A3:F3"/>
    <mergeCell ref="A5:F5"/>
    <mergeCell ref="A6:A7"/>
    <mergeCell ref="B6:B7"/>
    <mergeCell ref="C6:E6"/>
    <mergeCell ref="A35:B35"/>
    <mergeCell ref="A38:B38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3" orientation="portrait" r:id="rId1"/>
  <headerFooter alignWithMargins="0">
    <oddHeader>&amp;LPiliscsévi Közös Önkormányzati Hivatal&amp;RII/3. számú melléklet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"/>
  <sheetViews>
    <sheetView topLeftCell="A10" zoomScaleNormal="100" workbookViewId="0">
      <selection activeCell="J38" sqref="J38"/>
    </sheetView>
  </sheetViews>
  <sheetFormatPr defaultRowHeight="12.75" x14ac:dyDescent="0.2"/>
  <cols>
    <col min="1" max="1" width="11.5703125" customWidth="1"/>
    <col min="2" max="2" width="39.140625" customWidth="1"/>
    <col min="3" max="3" width="15.5703125" customWidth="1"/>
    <col min="4" max="4" width="11.42578125" customWidth="1"/>
    <col min="5" max="5" width="9.85546875" customWidth="1"/>
    <col min="6" max="6" width="15.85546875" customWidth="1"/>
    <col min="7" max="7" width="11.42578125" bestFit="1" customWidth="1"/>
    <col min="8" max="8" width="12.42578125" bestFit="1" customWidth="1"/>
    <col min="9" max="9" width="11.42578125" bestFit="1" customWidth="1"/>
    <col min="10" max="11" width="15.28515625" bestFit="1" customWidth="1"/>
    <col min="12" max="12" width="13.7109375" bestFit="1" customWidth="1"/>
    <col min="13" max="13" width="12.5703125" bestFit="1" customWidth="1"/>
    <col min="14" max="14" width="15.28515625" bestFit="1" customWidth="1"/>
  </cols>
  <sheetData>
    <row r="1" spans="1:14" x14ac:dyDescent="0.2">
      <c r="D1" s="299"/>
      <c r="E1" s="299"/>
      <c r="F1" s="299"/>
    </row>
    <row r="2" spans="1:14" ht="15.75" x14ac:dyDescent="0.25">
      <c r="A2" s="308" t="s">
        <v>130</v>
      </c>
      <c r="B2" s="308"/>
      <c r="C2" s="308"/>
      <c r="D2" s="308"/>
      <c r="E2" s="308"/>
      <c r="F2" s="308"/>
    </row>
    <row r="3" spans="1:14" ht="15.75" x14ac:dyDescent="0.25">
      <c r="A3" s="308" t="s">
        <v>77</v>
      </c>
      <c r="B3" s="308"/>
      <c r="C3" s="308"/>
      <c r="D3" s="308"/>
      <c r="E3" s="308"/>
      <c r="F3" s="308"/>
    </row>
    <row r="4" spans="1:14" x14ac:dyDescent="0.2">
      <c r="F4" s="21" t="s">
        <v>59</v>
      </c>
    </row>
    <row r="5" spans="1:14" ht="21.95" customHeight="1" thickBot="1" x14ac:dyDescent="0.25">
      <c r="A5" s="351" t="s">
        <v>49</v>
      </c>
      <c r="B5" s="351"/>
      <c r="C5" s="351"/>
      <c r="D5" s="351"/>
      <c r="E5" s="351"/>
      <c r="F5" s="351"/>
      <c r="J5" s="62"/>
      <c r="K5" s="62"/>
      <c r="L5" s="62"/>
    </row>
    <row r="6" spans="1:14" ht="21.95" customHeight="1" thickBot="1" x14ac:dyDescent="0.25">
      <c r="A6" s="354" t="s">
        <v>78</v>
      </c>
      <c r="B6" s="355"/>
      <c r="C6" s="356"/>
      <c r="D6" s="356"/>
      <c r="E6" s="356"/>
      <c r="F6" s="357"/>
      <c r="H6" s="17"/>
    </row>
    <row r="7" spans="1:14" ht="18.75" customHeight="1" x14ac:dyDescent="0.2">
      <c r="A7" s="358" t="s">
        <v>0</v>
      </c>
      <c r="B7" s="352" t="s">
        <v>47</v>
      </c>
      <c r="C7" s="363">
        <v>2022</v>
      </c>
      <c r="D7" s="331"/>
      <c r="E7" s="332"/>
      <c r="F7" s="150">
        <v>2023</v>
      </c>
    </row>
    <row r="8" spans="1:14" ht="25.5" customHeight="1" thickBot="1" x14ac:dyDescent="0.25">
      <c r="A8" s="359"/>
      <c r="B8" s="353"/>
      <c r="C8" s="151" t="s">
        <v>69</v>
      </c>
      <c r="D8" s="148" t="s">
        <v>105</v>
      </c>
      <c r="E8" s="148" t="s">
        <v>68</v>
      </c>
      <c r="F8" s="149" t="s">
        <v>69</v>
      </c>
    </row>
    <row r="9" spans="1:14" ht="21.95" customHeight="1" x14ac:dyDescent="0.2">
      <c r="A9" s="20" t="s">
        <v>4</v>
      </c>
      <c r="B9" s="63" t="s">
        <v>25</v>
      </c>
      <c r="C9" s="90">
        <v>74200000</v>
      </c>
      <c r="D9" s="22">
        <f>F9-C9</f>
        <v>1500000</v>
      </c>
      <c r="E9" s="95">
        <f>F9/C9*100</f>
        <v>102.02156334231806</v>
      </c>
      <c r="F9" s="23">
        <f>SUM('Részletes cofog kiadás'!G8)</f>
        <v>75700000</v>
      </c>
      <c r="H9" s="82"/>
      <c r="I9" s="83"/>
      <c r="J9" s="84"/>
      <c r="K9" s="18"/>
      <c r="L9" s="18"/>
      <c r="M9" s="18"/>
      <c r="N9" s="19"/>
    </row>
    <row r="10" spans="1:14" ht="21.95" customHeight="1" x14ac:dyDescent="0.2">
      <c r="A10" s="67" t="s">
        <v>87</v>
      </c>
      <c r="B10" s="64" t="s">
        <v>88</v>
      </c>
      <c r="C10" s="90">
        <v>0</v>
      </c>
      <c r="D10" s="22">
        <f t="shared" ref="D10:D19" si="0">F10-C10</f>
        <v>0</v>
      </c>
      <c r="E10" s="95">
        <v>0</v>
      </c>
      <c r="F10" s="23">
        <f>'Részletes cofog kiadás'!G11</f>
        <v>0</v>
      </c>
      <c r="H10" s="82"/>
      <c r="I10" s="83"/>
      <c r="J10" s="83"/>
    </row>
    <row r="11" spans="1:14" ht="21.95" customHeight="1" x14ac:dyDescent="0.2">
      <c r="A11" s="67" t="s">
        <v>6</v>
      </c>
      <c r="B11" s="64" t="s">
        <v>27</v>
      </c>
      <c r="C11" s="90">
        <v>500000</v>
      </c>
      <c r="D11" s="22">
        <f t="shared" si="0"/>
        <v>0</v>
      </c>
      <c r="E11" s="95">
        <f>F11/C11*100</f>
        <v>100</v>
      </c>
      <c r="F11" s="23">
        <f>SUM('Részletes cofog kiadás'!G12)</f>
        <v>500000</v>
      </c>
      <c r="H11" s="82"/>
      <c r="I11" s="83"/>
      <c r="J11" s="83"/>
    </row>
    <row r="12" spans="1:14" ht="21.95" customHeight="1" x14ac:dyDescent="0.2">
      <c r="A12" s="67" t="s">
        <v>7</v>
      </c>
      <c r="B12" s="64" t="s">
        <v>28</v>
      </c>
      <c r="C12" s="90">
        <v>1895100</v>
      </c>
      <c r="D12" s="22">
        <f t="shared" si="0"/>
        <v>-615100</v>
      </c>
      <c r="E12" s="95">
        <v>0</v>
      </c>
      <c r="F12" s="23">
        <f>SUM('Részletes cofog kiadás'!G13)</f>
        <v>1280000</v>
      </c>
    </row>
    <row r="13" spans="1:14" ht="21.95" customHeight="1" x14ac:dyDescent="0.2">
      <c r="A13" s="67" t="s">
        <v>79</v>
      </c>
      <c r="B13" s="64" t="s">
        <v>80</v>
      </c>
      <c r="C13" s="90">
        <v>2700000</v>
      </c>
      <c r="D13" s="22">
        <f t="shared" si="0"/>
        <v>-100000</v>
      </c>
      <c r="E13" s="95">
        <f>F13/C13*100</f>
        <v>96.296296296296291</v>
      </c>
      <c r="F13" s="23">
        <f>SUM('Részletes cofog kiadás'!G14)</f>
        <v>2600000</v>
      </c>
    </row>
    <row r="14" spans="1:14" ht="21.95" customHeight="1" x14ac:dyDescent="0.2">
      <c r="A14" s="67" t="s">
        <v>8</v>
      </c>
      <c r="B14" s="64" t="s">
        <v>29</v>
      </c>
      <c r="C14" s="90">
        <v>200000</v>
      </c>
      <c r="D14" s="22">
        <f t="shared" si="0"/>
        <v>0</v>
      </c>
      <c r="E14" s="95">
        <f>F14/C14*100</f>
        <v>100</v>
      </c>
      <c r="F14" s="23">
        <f>SUM('Részletes cofog kiadás'!G15)</f>
        <v>200000</v>
      </c>
    </row>
    <row r="15" spans="1:14" ht="21.95" customHeight="1" x14ac:dyDescent="0.2">
      <c r="A15" s="9" t="s">
        <v>9</v>
      </c>
      <c r="B15" s="64" t="s">
        <v>30</v>
      </c>
      <c r="C15" s="90">
        <v>166000</v>
      </c>
      <c r="D15" s="22">
        <f t="shared" si="0"/>
        <v>-166000</v>
      </c>
      <c r="E15" s="95">
        <f>F15/C15*100</f>
        <v>0</v>
      </c>
      <c r="F15" s="23">
        <f>SUM('Részletes cofog kiadás'!G16)</f>
        <v>0</v>
      </c>
      <c r="G15" s="86"/>
    </row>
    <row r="16" spans="1:14" s="89" customFormat="1" ht="21.95" customHeight="1" x14ac:dyDescent="0.2">
      <c r="A16" s="67" t="s">
        <v>81</v>
      </c>
      <c r="B16" s="88" t="s">
        <v>82</v>
      </c>
      <c r="C16" s="90">
        <v>0</v>
      </c>
      <c r="D16" s="22">
        <f t="shared" si="0"/>
        <v>0</v>
      </c>
      <c r="E16" s="95">
        <v>0</v>
      </c>
      <c r="F16" s="23">
        <f>SUM('Részletes cofog kiadás'!G17)</f>
        <v>0</v>
      </c>
    </row>
    <row r="17" spans="1:9" ht="21.95" customHeight="1" x14ac:dyDescent="0.2">
      <c r="A17" s="9" t="s">
        <v>10</v>
      </c>
      <c r="B17" s="64" t="s">
        <v>31</v>
      </c>
      <c r="C17" s="90">
        <v>1830000</v>
      </c>
      <c r="D17" s="22">
        <f t="shared" si="0"/>
        <v>1406000</v>
      </c>
      <c r="E17" s="95">
        <f>F17/C17*100</f>
        <v>176.83060109289616</v>
      </c>
      <c r="F17" s="23">
        <f>'Részletes cofog kiadás'!G18</f>
        <v>3236000</v>
      </c>
      <c r="G17" s="86"/>
    </row>
    <row r="18" spans="1:9" s="89" customFormat="1" ht="21.95" customHeight="1" x14ac:dyDescent="0.2">
      <c r="A18" s="40" t="s">
        <v>11</v>
      </c>
      <c r="B18" s="91" t="s">
        <v>32</v>
      </c>
      <c r="C18" s="90">
        <v>0</v>
      </c>
      <c r="D18" s="22">
        <f t="shared" si="0"/>
        <v>0</v>
      </c>
      <c r="E18" s="95">
        <v>0</v>
      </c>
      <c r="F18" s="23">
        <f>SUM('Részletes cofog kiadás'!G19)</f>
        <v>0</v>
      </c>
    </row>
    <row r="19" spans="1:9" s="89" customFormat="1" ht="21.95" customHeight="1" thickBot="1" x14ac:dyDescent="0.25">
      <c r="A19" s="40" t="s">
        <v>57</v>
      </c>
      <c r="B19" s="91" t="s">
        <v>58</v>
      </c>
      <c r="C19" s="90">
        <v>0</v>
      </c>
      <c r="D19" s="22">
        <f t="shared" si="0"/>
        <v>0</v>
      </c>
      <c r="E19" s="95">
        <v>0</v>
      </c>
      <c r="F19" s="23">
        <f>SUM('Részletes cofog kiadás'!G20)</f>
        <v>0</v>
      </c>
    </row>
    <row r="20" spans="1:9" s="89" customFormat="1" ht="21.95" customHeight="1" thickBot="1" x14ac:dyDescent="0.25">
      <c r="A20" s="360" t="s">
        <v>43</v>
      </c>
      <c r="B20" s="361"/>
      <c r="C20" s="92">
        <f>SUM(C9:C19)</f>
        <v>81491100</v>
      </c>
      <c r="D20" s="92">
        <f>SUM(D9:D19)</f>
        <v>2024900</v>
      </c>
      <c r="E20" s="93">
        <f>F20/C20*100</f>
        <v>102.48481122478405</v>
      </c>
      <c r="F20" s="94">
        <f>SUM(F9:F19)</f>
        <v>83516000</v>
      </c>
    </row>
    <row r="21" spans="1:9" ht="21.95" customHeight="1" x14ac:dyDescent="0.2">
      <c r="A21" s="20" t="s">
        <v>12</v>
      </c>
      <c r="B21" s="63" t="s">
        <v>33</v>
      </c>
      <c r="C21" s="152">
        <v>11000000</v>
      </c>
      <c r="D21" s="101">
        <f>F21-C21</f>
        <v>200000</v>
      </c>
      <c r="E21" s="102">
        <f>F21/C21*100</f>
        <v>101.81818181818181</v>
      </c>
      <c r="F21" s="154">
        <f>'Részletes cofog kiadás'!G22</f>
        <v>11200000</v>
      </c>
    </row>
    <row r="22" spans="1:9" ht="21.95" customHeight="1" thickBot="1" x14ac:dyDescent="0.25">
      <c r="A22" s="10" t="s">
        <v>13</v>
      </c>
      <c r="B22" s="65" t="s">
        <v>34</v>
      </c>
      <c r="C22" s="155">
        <v>410000</v>
      </c>
      <c r="D22" s="99">
        <f>F22-C22</f>
        <v>-20000</v>
      </c>
      <c r="E22" s="70">
        <v>0</v>
      </c>
      <c r="F22" s="24">
        <f>SUM('Részletes cofog kiadás'!G23)</f>
        <v>390000</v>
      </c>
    </row>
    <row r="23" spans="1:9" ht="21.95" customHeight="1" thickBot="1" x14ac:dyDescent="0.25">
      <c r="A23" s="362" t="s">
        <v>83</v>
      </c>
      <c r="B23" s="361"/>
      <c r="C23" s="92">
        <f>C21+C22</f>
        <v>11410000</v>
      </c>
      <c r="D23" s="92">
        <f>D21+D22</f>
        <v>180000</v>
      </c>
      <c r="E23" s="93">
        <f t="shared" ref="E23:E33" si="1">F23/C23*100</f>
        <v>101.57756354075373</v>
      </c>
      <c r="F23" s="94">
        <f>SUM(F21:F22)</f>
        <v>11590000</v>
      </c>
    </row>
    <row r="24" spans="1:9" ht="21.95" customHeight="1" x14ac:dyDescent="0.2">
      <c r="A24" s="98" t="s">
        <v>14</v>
      </c>
      <c r="B24" s="147" t="s">
        <v>35</v>
      </c>
      <c r="C24" s="156">
        <v>100000</v>
      </c>
      <c r="D24" s="22">
        <f>F24-C24</f>
        <v>0</v>
      </c>
      <c r="E24" s="177">
        <f t="shared" si="1"/>
        <v>100</v>
      </c>
      <c r="F24" s="154">
        <f>SUM('Részletes cofog kiadás'!G25)</f>
        <v>100000</v>
      </c>
    </row>
    <row r="25" spans="1:9" ht="21.95" customHeight="1" x14ac:dyDescent="0.2">
      <c r="A25" s="9" t="s">
        <v>15</v>
      </c>
      <c r="B25" s="147" t="s">
        <v>36</v>
      </c>
      <c r="C25" s="90">
        <v>100000</v>
      </c>
      <c r="D25" s="22">
        <f t="shared" ref="D25:D32" si="2">F25-C25</f>
        <v>0</v>
      </c>
      <c r="E25" s="95">
        <f t="shared" si="1"/>
        <v>100</v>
      </c>
      <c r="F25" s="23">
        <f>SUM('Részletes cofog kiadás'!G26)</f>
        <v>100000</v>
      </c>
      <c r="G25" s="13"/>
    </row>
    <row r="26" spans="1:9" ht="21.95" customHeight="1" x14ac:dyDescent="0.2">
      <c r="A26" s="67" t="s">
        <v>84</v>
      </c>
      <c r="B26" s="147" t="s">
        <v>85</v>
      </c>
      <c r="C26" s="90">
        <v>200000</v>
      </c>
      <c r="D26" s="22">
        <f t="shared" si="2"/>
        <v>70916</v>
      </c>
      <c r="E26" s="95">
        <f t="shared" si="1"/>
        <v>135.458</v>
      </c>
      <c r="F26" s="23">
        <f>SUM('Részletes cofog kiadás'!G27)</f>
        <v>270916</v>
      </c>
      <c r="G26" s="13"/>
    </row>
    <row r="27" spans="1:9" ht="21.95" customHeight="1" x14ac:dyDescent="0.2">
      <c r="A27" s="38" t="s">
        <v>16</v>
      </c>
      <c r="B27" s="64" t="s">
        <v>86</v>
      </c>
      <c r="C27" s="90">
        <v>30000</v>
      </c>
      <c r="D27" s="22">
        <f t="shared" si="2"/>
        <v>10000</v>
      </c>
      <c r="E27" s="95">
        <f t="shared" si="1"/>
        <v>133.33333333333331</v>
      </c>
      <c r="F27" s="23">
        <f>SUM('Részletes cofog kiadás'!G31)</f>
        <v>40000</v>
      </c>
    </row>
    <row r="28" spans="1:9" ht="21.95" customHeight="1" x14ac:dyDescent="0.2">
      <c r="A28" s="9" t="s">
        <v>17</v>
      </c>
      <c r="B28" s="64" t="s">
        <v>37</v>
      </c>
      <c r="C28" s="90">
        <v>2663000</v>
      </c>
      <c r="D28" s="22">
        <f t="shared" si="2"/>
        <v>-803000</v>
      </c>
      <c r="E28" s="95">
        <f t="shared" si="1"/>
        <v>69.846038302666173</v>
      </c>
      <c r="F28" s="23">
        <f>'Részletes cofog kiadás'!G34</f>
        <v>1860000</v>
      </c>
      <c r="G28" s="86"/>
      <c r="H28" s="86"/>
    </row>
    <row r="29" spans="1:9" ht="21.95" customHeight="1" x14ac:dyDescent="0.2">
      <c r="A29" s="9" t="s">
        <v>18</v>
      </c>
      <c r="B29" s="147" t="s">
        <v>38</v>
      </c>
      <c r="C29" s="90">
        <v>560000</v>
      </c>
      <c r="D29" s="22">
        <f t="shared" si="2"/>
        <v>0</v>
      </c>
      <c r="E29" s="95">
        <f t="shared" si="1"/>
        <v>100</v>
      </c>
      <c r="F29" s="23">
        <f>SUM('Részletes cofog kiadás'!G39)</f>
        <v>560000</v>
      </c>
      <c r="G29" s="86"/>
    </row>
    <row r="30" spans="1:9" ht="21.95" customHeight="1" x14ac:dyDescent="0.2">
      <c r="A30" s="20" t="s">
        <v>19</v>
      </c>
      <c r="B30" s="64" t="s">
        <v>39</v>
      </c>
      <c r="C30" s="90">
        <v>1240000</v>
      </c>
      <c r="D30" s="22">
        <f t="shared" si="2"/>
        <v>600000</v>
      </c>
      <c r="E30" s="95">
        <f t="shared" si="1"/>
        <v>148.38709677419354</v>
      </c>
      <c r="F30" s="23">
        <f>SUM('Részletes cofog kiadás'!G41)</f>
        <v>1840000</v>
      </c>
      <c r="H30" s="13"/>
      <c r="I30" s="96"/>
    </row>
    <row r="31" spans="1:9" ht="21.95" customHeight="1" x14ac:dyDescent="0.2">
      <c r="A31" s="9" t="s">
        <v>20</v>
      </c>
      <c r="B31" s="64" t="s">
        <v>40</v>
      </c>
      <c r="C31" s="90">
        <v>170000</v>
      </c>
      <c r="D31" s="22">
        <f t="shared" si="2"/>
        <v>5000</v>
      </c>
      <c r="E31" s="95">
        <f t="shared" si="1"/>
        <v>102.94117647058823</v>
      </c>
      <c r="F31" s="23">
        <f>SUM('Részletes cofog kiadás'!G44)</f>
        <v>175000</v>
      </c>
      <c r="H31" s="13"/>
      <c r="I31" s="13"/>
    </row>
    <row r="32" spans="1:9" ht="21.95" customHeight="1" thickBot="1" x14ac:dyDescent="0.25">
      <c r="A32" s="10" t="s">
        <v>21</v>
      </c>
      <c r="B32" s="65" t="s">
        <v>71</v>
      </c>
      <c r="C32" s="157">
        <v>5000</v>
      </c>
      <c r="D32" s="22">
        <f t="shared" si="2"/>
        <v>0</v>
      </c>
      <c r="E32" s="70">
        <f t="shared" si="1"/>
        <v>100</v>
      </c>
      <c r="F32" s="24">
        <f>SUM('Részletes cofog kiadás'!G46)</f>
        <v>5000</v>
      </c>
    </row>
    <row r="33" spans="1:8" ht="21.95" customHeight="1" thickBot="1" x14ac:dyDescent="0.25">
      <c r="A33" s="362" t="s">
        <v>45</v>
      </c>
      <c r="B33" s="361"/>
      <c r="C33" s="97">
        <f>SUM(C24:C32)</f>
        <v>5068000</v>
      </c>
      <c r="D33" s="97">
        <f>SUM(D24:D32)</f>
        <v>-117084</v>
      </c>
      <c r="E33" s="93">
        <f t="shared" si="1"/>
        <v>97.689739542225723</v>
      </c>
      <c r="F33" s="94">
        <f>SUM(F24:F32)</f>
        <v>4950916</v>
      </c>
    </row>
    <row r="34" spans="1:8" ht="21.95" customHeight="1" thickBot="1" x14ac:dyDescent="0.25">
      <c r="A34" s="37" t="s">
        <v>89</v>
      </c>
      <c r="B34" s="63" t="s">
        <v>90</v>
      </c>
      <c r="C34" s="158">
        <v>0</v>
      </c>
      <c r="D34" s="99">
        <f>F34-C34</f>
        <v>0</v>
      </c>
      <c r="E34" s="70"/>
      <c r="F34" s="66">
        <f>'Részletes cofog kiadás'!G48</f>
        <v>0</v>
      </c>
      <c r="H34" s="86"/>
    </row>
    <row r="35" spans="1:8" ht="21.95" customHeight="1" thickBot="1" x14ac:dyDescent="0.25">
      <c r="A35" s="362" t="s">
        <v>104</v>
      </c>
      <c r="B35" s="361"/>
      <c r="C35" s="97">
        <f t="shared" ref="C35" si="3">SUM(C34)</f>
        <v>0</v>
      </c>
      <c r="D35" s="97">
        <f>SUM(D34)</f>
        <v>0</v>
      </c>
      <c r="E35" s="93"/>
      <c r="F35" s="94">
        <f>SUM(F34)</f>
        <v>0</v>
      </c>
      <c r="H35" s="86"/>
    </row>
    <row r="36" spans="1:8" ht="21.95" customHeight="1" x14ac:dyDescent="0.2">
      <c r="A36" s="100" t="s">
        <v>116</v>
      </c>
      <c r="B36" s="190" t="s">
        <v>121</v>
      </c>
      <c r="C36" s="191">
        <v>0</v>
      </c>
      <c r="D36" s="101">
        <f>F36-C36</f>
        <v>0</v>
      </c>
      <c r="E36" s="102">
        <v>0</v>
      </c>
      <c r="F36" s="154">
        <f>SUM('Részletes cofog kiadás'!G50)</f>
        <v>0</v>
      </c>
      <c r="H36" s="86"/>
    </row>
    <row r="37" spans="1:8" ht="21.95" customHeight="1" thickBot="1" x14ac:dyDescent="0.25">
      <c r="A37" s="165" t="s">
        <v>119</v>
      </c>
      <c r="B37" s="192" t="s">
        <v>122</v>
      </c>
      <c r="C37" s="193">
        <v>0</v>
      </c>
      <c r="D37" s="99">
        <f>F37-C37</f>
        <v>0</v>
      </c>
      <c r="E37" s="194">
        <v>0</v>
      </c>
      <c r="F37" s="195">
        <f>SUM('Részletes cofog kiadás'!G52)</f>
        <v>0</v>
      </c>
      <c r="H37" s="86"/>
    </row>
    <row r="38" spans="1:8" ht="21.95" customHeight="1" thickBot="1" x14ac:dyDescent="0.25">
      <c r="A38" s="364" t="s">
        <v>120</v>
      </c>
      <c r="B38" s="365"/>
      <c r="C38" s="185">
        <f t="shared" ref="C38" si="4">SUM(C36:C37)</f>
        <v>0</v>
      </c>
      <c r="D38" s="185">
        <f>SUM(D36:D37)</f>
        <v>0</v>
      </c>
      <c r="E38" s="186">
        <v>0</v>
      </c>
      <c r="F38" s="187">
        <f>SUM(F36:F37)</f>
        <v>0</v>
      </c>
      <c r="H38" s="86"/>
    </row>
    <row r="39" spans="1:8" ht="21.95" customHeight="1" thickBot="1" x14ac:dyDescent="0.25">
      <c r="A39" s="371" t="s">
        <v>48</v>
      </c>
      <c r="B39" s="372"/>
      <c r="C39" s="39">
        <f>C20+C23+C33+C35+C38</f>
        <v>97969100</v>
      </c>
      <c r="D39" s="39">
        <f>D20+D23+D33+D34</f>
        <v>2087816</v>
      </c>
      <c r="E39" s="71">
        <f>F39/C39*100</f>
        <v>102.13109643755021</v>
      </c>
      <c r="F39" s="39">
        <f>SUM(F20,F23,F33,F35,F38)</f>
        <v>100056916</v>
      </c>
      <c r="H39" s="14"/>
    </row>
    <row r="40" spans="1:8" ht="21.95" customHeight="1" thickBot="1" x14ac:dyDescent="0.25">
      <c r="A40" s="368" t="s">
        <v>133</v>
      </c>
      <c r="B40" s="369"/>
      <c r="C40" s="369"/>
      <c r="D40" s="369"/>
      <c r="E40" s="369"/>
      <c r="F40" s="370"/>
      <c r="G40" s="293"/>
    </row>
    <row r="41" spans="1:8" ht="21.95" customHeight="1" x14ac:dyDescent="0.2">
      <c r="A41" s="366" t="s">
        <v>0</v>
      </c>
      <c r="B41" s="367" t="s">
        <v>47</v>
      </c>
      <c r="C41" s="363">
        <v>2022</v>
      </c>
      <c r="D41" s="331"/>
      <c r="E41" s="332"/>
      <c r="F41" s="150">
        <v>2023</v>
      </c>
    </row>
    <row r="42" spans="1:8" ht="13.5" thickBot="1" x14ac:dyDescent="0.25">
      <c r="A42" s="359"/>
      <c r="B42" s="353"/>
      <c r="C42" s="151" t="s">
        <v>69</v>
      </c>
      <c r="D42" s="148" t="s">
        <v>105</v>
      </c>
      <c r="E42" s="148" t="s">
        <v>68</v>
      </c>
      <c r="F42" s="149" t="s">
        <v>69</v>
      </c>
    </row>
    <row r="43" spans="1:8" ht="21" x14ac:dyDescent="0.2">
      <c r="A43" s="100" t="s">
        <v>11</v>
      </c>
      <c r="B43" s="269" t="s">
        <v>32</v>
      </c>
      <c r="C43" s="271">
        <v>0</v>
      </c>
      <c r="D43" s="101">
        <f>SUM(F43-C43)</f>
        <v>1117670</v>
      </c>
      <c r="E43" s="191">
        <v>0</v>
      </c>
      <c r="F43" s="286">
        <f>SUM('Részletes cofog kiadás'!G59)</f>
        <v>1117670</v>
      </c>
      <c r="G43" s="278"/>
    </row>
    <row r="44" spans="1:8" ht="15.75" customHeight="1" thickBot="1" x14ac:dyDescent="0.25">
      <c r="A44" s="260" t="s">
        <v>10</v>
      </c>
      <c r="B44" s="270" t="s">
        <v>136</v>
      </c>
      <c r="C44" s="157">
        <v>0</v>
      </c>
      <c r="D44" s="280">
        <f>SUM(F44-C44)</f>
        <v>1433800</v>
      </c>
      <c r="E44" s="280">
        <v>0</v>
      </c>
      <c r="F44" s="287">
        <f>SUM('Részletes cofog kiadás'!G60)</f>
        <v>1433800</v>
      </c>
      <c r="G44" s="278"/>
    </row>
    <row r="45" spans="1:8" ht="15.75" customHeight="1" thickBot="1" x14ac:dyDescent="0.25">
      <c r="A45" s="360" t="s">
        <v>43</v>
      </c>
      <c r="B45" s="361"/>
      <c r="C45" s="92">
        <v>0</v>
      </c>
      <c r="D45" s="97">
        <f>SUM(F45-C45)</f>
        <v>2551470</v>
      </c>
      <c r="E45" s="281">
        <v>0</v>
      </c>
      <c r="F45" s="288">
        <f>SUM(F43:F44)</f>
        <v>2551470</v>
      </c>
      <c r="G45" s="279"/>
    </row>
    <row r="46" spans="1:8" ht="15.75" customHeight="1" thickBot="1" x14ac:dyDescent="0.25">
      <c r="A46" s="20" t="s">
        <v>12</v>
      </c>
      <c r="B46" s="63" t="s">
        <v>33</v>
      </c>
      <c r="C46" s="275">
        <v>0</v>
      </c>
      <c r="D46" s="276">
        <f>SUM(F46-C46)</f>
        <v>281949</v>
      </c>
      <c r="E46" s="282">
        <v>0</v>
      </c>
      <c r="F46" s="289">
        <f>SUM('Részletes cofog kiadás'!G62)</f>
        <v>281949</v>
      </c>
      <c r="G46" s="278"/>
    </row>
    <row r="47" spans="1:8" ht="15" customHeight="1" thickBot="1" x14ac:dyDescent="0.25">
      <c r="A47" s="362" t="s">
        <v>83</v>
      </c>
      <c r="B47" s="361"/>
      <c r="C47" s="92">
        <v>0</v>
      </c>
      <c r="D47" s="97">
        <f t="shared" ref="D47:D53" si="5">SUM(F47-C47)</f>
        <v>281949</v>
      </c>
      <c r="E47" s="281">
        <v>0</v>
      </c>
      <c r="F47" s="288">
        <f>SUM(F46)</f>
        <v>281949</v>
      </c>
      <c r="G47" s="279"/>
    </row>
    <row r="48" spans="1:8" ht="15" customHeight="1" x14ac:dyDescent="0.2">
      <c r="A48" s="9" t="s">
        <v>15</v>
      </c>
      <c r="B48" s="147" t="s">
        <v>36</v>
      </c>
      <c r="C48" s="277">
        <v>0</v>
      </c>
      <c r="D48" s="101">
        <f t="shared" si="5"/>
        <v>0</v>
      </c>
      <c r="E48" s="283">
        <v>0</v>
      </c>
      <c r="F48" s="290">
        <v>0</v>
      </c>
      <c r="G48" s="278"/>
    </row>
    <row r="49" spans="1:7" ht="23.25" customHeight="1" thickBot="1" x14ac:dyDescent="0.25">
      <c r="A49" s="9" t="s">
        <v>20</v>
      </c>
      <c r="B49" s="64" t="s">
        <v>40</v>
      </c>
      <c r="C49" s="273">
        <v>0</v>
      </c>
      <c r="D49" s="276">
        <f t="shared" si="5"/>
        <v>0</v>
      </c>
      <c r="E49" s="280">
        <v>0</v>
      </c>
      <c r="F49" s="287">
        <v>0</v>
      </c>
      <c r="G49" s="278"/>
    </row>
    <row r="50" spans="1:7" ht="14.25" customHeight="1" thickBot="1" x14ac:dyDescent="0.25">
      <c r="A50" s="362" t="s">
        <v>45</v>
      </c>
      <c r="B50" s="361"/>
      <c r="C50" s="92">
        <v>0</v>
      </c>
      <c r="D50" s="97">
        <f t="shared" si="5"/>
        <v>0</v>
      </c>
      <c r="E50" s="281">
        <v>0</v>
      </c>
      <c r="F50" s="288">
        <v>0</v>
      </c>
      <c r="G50" s="279"/>
    </row>
    <row r="51" spans="1:7" ht="22.5" customHeight="1" thickBot="1" x14ac:dyDescent="0.25">
      <c r="A51" s="67" t="s">
        <v>134</v>
      </c>
      <c r="B51" s="147" t="s">
        <v>135</v>
      </c>
      <c r="C51" s="274">
        <v>0</v>
      </c>
      <c r="D51" s="276">
        <f t="shared" si="5"/>
        <v>176699</v>
      </c>
      <c r="E51" s="284">
        <v>0</v>
      </c>
      <c r="F51" s="291">
        <f>SUM('Részletes cofog kiadás'!G67)</f>
        <v>176699</v>
      </c>
      <c r="G51" s="278"/>
    </row>
    <row r="52" spans="1:7" ht="15" customHeight="1" thickBot="1" x14ac:dyDescent="0.25">
      <c r="A52" s="362" t="s">
        <v>45</v>
      </c>
      <c r="B52" s="361"/>
      <c r="C52" s="92">
        <v>0</v>
      </c>
      <c r="D52" s="97">
        <f t="shared" si="5"/>
        <v>176699</v>
      </c>
      <c r="E52" s="281">
        <v>0</v>
      </c>
      <c r="F52" s="288">
        <f>SUM(F51)</f>
        <v>176699</v>
      </c>
      <c r="G52" s="279"/>
    </row>
    <row r="53" spans="1:7" ht="15" customHeight="1" thickBot="1" x14ac:dyDescent="0.25">
      <c r="A53" s="371" t="s">
        <v>48</v>
      </c>
      <c r="B53" s="372"/>
      <c r="C53" s="272">
        <v>0</v>
      </c>
      <c r="D53" s="272">
        <f t="shared" si="5"/>
        <v>3010118</v>
      </c>
      <c r="E53" s="285">
        <v>0</v>
      </c>
      <c r="F53" s="292">
        <f>SUM(F45+F47+F50+F52)</f>
        <v>3010118</v>
      </c>
      <c r="G53" s="279"/>
    </row>
    <row r="54" spans="1:7" ht="13.5" thickBot="1" x14ac:dyDescent="0.25">
      <c r="A54" s="33"/>
      <c r="C54" s="159"/>
      <c r="D54" s="34"/>
      <c r="E54" s="34"/>
      <c r="F54" s="35"/>
    </row>
    <row r="55" spans="1:7" ht="13.5" thickBot="1" x14ac:dyDescent="0.25">
      <c r="A55" s="30" t="s">
        <v>60</v>
      </c>
      <c r="B55" s="31"/>
      <c r="C55" s="160">
        <f>C39</f>
        <v>97969100</v>
      </c>
      <c r="D55" s="32">
        <f>F55-C55</f>
        <v>5097934</v>
      </c>
      <c r="E55" s="202">
        <f>F55/C55*100</f>
        <v>105.20361420080413</v>
      </c>
      <c r="F55" s="32">
        <f>SUM(F39+F53)</f>
        <v>103067034</v>
      </c>
    </row>
  </sheetData>
  <autoFilter ref="A1:A55" xr:uid="{00000000-0009-0000-0000-000002000000}"/>
  <mergeCells count="23">
    <mergeCell ref="A52:B52"/>
    <mergeCell ref="A53:B53"/>
    <mergeCell ref="A45:B45"/>
    <mergeCell ref="A47:B47"/>
    <mergeCell ref="A50:B50"/>
    <mergeCell ref="A41:A42"/>
    <mergeCell ref="B41:B42"/>
    <mergeCell ref="C41:E41"/>
    <mergeCell ref="A40:F40"/>
    <mergeCell ref="A39:B39"/>
    <mergeCell ref="A20:B20"/>
    <mergeCell ref="A23:B23"/>
    <mergeCell ref="A33:B33"/>
    <mergeCell ref="C7:E7"/>
    <mergeCell ref="A38:B38"/>
    <mergeCell ref="A35:B35"/>
    <mergeCell ref="D1:F1"/>
    <mergeCell ref="A2:F2"/>
    <mergeCell ref="A3:F3"/>
    <mergeCell ref="A5:F5"/>
    <mergeCell ref="B7:B8"/>
    <mergeCell ref="A6:F6"/>
    <mergeCell ref="A7:A8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>
    <oddHeader>&amp;LPiliscsévi Közös Önkormányzati Hivatal&amp;RII/3.a) számú melléklet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71"/>
  <sheetViews>
    <sheetView topLeftCell="A19" workbookViewId="0">
      <selection activeCell="H55" sqref="H55"/>
    </sheetView>
  </sheetViews>
  <sheetFormatPr defaultRowHeight="12.75" x14ac:dyDescent="0.2"/>
  <cols>
    <col min="2" max="2" width="26.140625" customWidth="1"/>
    <col min="3" max="3" width="11.7109375" customWidth="1"/>
    <col min="4" max="4" width="10.140625" bestFit="1" customWidth="1"/>
    <col min="5" max="5" width="10.7109375" bestFit="1" customWidth="1"/>
    <col min="6" max="6" width="9.85546875" customWidth="1"/>
    <col min="7" max="7" width="14" bestFit="1" customWidth="1"/>
    <col min="9" max="9" width="16.42578125" bestFit="1" customWidth="1"/>
    <col min="11" max="11" width="9.140625" customWidth="1"/>
    <col min="14" max="14" width="10.140625" bestFit="1" customWidth="1"/>
  </cols>
  <sheetData>
    <row r="1" spans="1:14" ht="15.75" x14ac:dyDescent="0.25">
      <c r="A1" s="308" t="s">
        <v>130</v>
      </c>
      <c r="B1" s="308"/>
      <c r="C1" s="308"/>
      <c r="D1" s="308"/>
      <c r="E1" s="308"/>
      <c r="F1" s="308"/>
      <c r="G1" s="308"/>
    </row>
    <row r="2" spans="1:14" ht="15.75" x14ac:dyDescent="0.25">
      <c r="A2" s="308" t="s">
        <v>77</v>
      </c>
      <c r="B2" s="308"/>
      <c r="C2" s="308"/>
      <c r="D2" s="308"/>
      <c r="E2" s="308"/>
      <c r="F2" s="308"/>
      <c r="G2" s="308"/>
    </row>
    <row r="3" spans="1:14" x14ac:dyDescent="0.2">
      <c r="G3" s="21" t="s">
        <v>59</v>
      </c>
    </row>
    <row r="4" spans="1:14" x14ac:dyDescent="0.2">
      <c r="A4" s="351" t="s">
        <v>49</v>
      </c>
      <c r="B4" s="351"/>
      <c r="C4" s="351"/>
      <c r="D4" s="351"/>
      <c r="E4" s="351"/>
      <c r="F4" s="351"/>
      <c r="G4" s="351"/>
    </row>
    <row r="5" spans="1:14" x14ac:dyDescent="0.2">
      <c r="A5" s="354" t="s">
        <v>78</v>
      </c>
      <c r="B5" s="355"/>
      <c r="C5" s="356"/>
      <c r="D5" s="356"/>
      <c r="E5" s="356"/>
      <c r="F5" s="356"/>
      <c r="G5" s="357"/>
    </row>
    <row r="6" spans="1:14" x14ac:dyDescent="0.2">
      <c r="A6" s="358" t="s">
        <v>0</v>
      </c>
      <c r="B6" s="352" t="s">
        <v>47</v>
      </c>
      <c r="C6" s="376">
        <v>2021</v>
      </c>
      <c r="D6" s="377"/>
      <c r="E6" s="377"/>
      <c r="F6" s="378"/>
      <c r="G6" s="150">
        <v>2023</v>
      </c>
    </row>
    <row r="7" spans="1:14" ht="13.5" thickBot="1" x14ac:dyDescent="0.25">
      <c r="A7" s="359"/>
      <c r="B7" s="353"/>
      <c r="C7" s="379"/>
      <c r="D7" s="380"/>
      <c r="E7" s="380"/>
      <c r="F7" s="381"/>
      <c r="G7" s="149" t="s">
        <v>69</v>
      </c>
      <c r="L7" s="34"/>
      <c r="M7" s="34"/>
      <c r="N7" s="34"/>
    </row>
    <row r="8" spans="1:14" ht="21" x14ac:dyDescent="0.2">
      <c r="A8" s="20" t="s">
        <v>4</v>
      </c>
      <c r="B8" s="63" t="s">
        <v>25</v>
      </c>
      <c r="C8" s="373"/>
      <c r="D8" s="374"/>
      <c r="E8" s="374"/>
      <c r="F8" s="375"/>
      <c r="G8" s="23">
        <f>SUM(G9:G10)</f>
        <v>75700000</v>
      </c>
      <c r="I8" s="224"/>
      <c r="L8" s="34"/>
      <c r="M8" s="34"/>
      <c r="N8" s="34"/>
    </row>
    <row r="9" spans="1:14" ht="21" x14ac:dyDescent="0.2">
      <c r="A9" s="20"/>
      <c r="B9" s="63"/>
      <c r="C9" s="226" t="s">
        <v>142</v>
      </c>
      <c r="D9" s="179"/>
      <c r="E9" s="179"/>
      <c r="F9" s="225"/>
      <c r="G9" s="23">
        <v>33550000</v>
      </c>
      <c r="I9" s="224"/>
      <c r="L9" s="34"/>
      <c r="M9" s="34"/>
      <c r="N9" s="34"/>
    </row>
    <row r="10" spans="1:14" ht="21" x14ac:dyDescent="0.2">
      <c r="A10" s="20"/>
      <c r="B10" s="63" t="s">
        <v>25</v>
      </c>
      <c r="C10" s="226" t="s">
        <v>143</v>
      </c>
      <c r="D10" s="179"/>
      <c r="E10" s="179"/>
      <c r="F10" s="225"/>
      <c r="G10" s="23">
        <v>42150000</v>
      </c>
      <c r="I10" s="224"/>
      <c r="L10" s="34"/>
      <c r="M10" s="34"/>
      <c r="N10" s="34"/>
    </row>
    <row r="11" spans="1:14" ht="18" customHeight="1" x14ac:dyDescent="0.2">
      <c r="A11" s="67" t="s">
        <v>87</v>
      </c>
      <c r="B11" s="64" t="s">
        <v>88</v>
      </c>
      <c r="C11" s="373"/>
      <c r="D11" s="374"/>
      <c r="E11" s="374"/>
      <c r="F11" s="375"/>
      <c r="G11" s="23"/>
      <c r="I11" s="83"/>
      <c r="L11" s="34"/>
      <c r="M11" s="34"/>
      <c r="N11" s="34"/>
    </row>
    <row r="12" spans="1:14" ht="31.5" x14ac:dyDescent="0.2">
      <c r="A12" s="67" t="s">
        <v>6</v>
      </c>
      <c r="B12" s="64" t="s">
        <v>27</v>
      </c>
      <c r="C12" s="373"/>
      <c r="D12" s="374"/>
      <c r="E12" s="375"/>
      <c r="F12" s="95"/>
      <c r="G12" s="23">
        <v>500000</v>
      </c>
      <c r="I12" s="59"/>
      <c r="L12" s="34"/>
      <c r="M12" s="34"/>
      <c r="N12" s="34"/>
    </row>
    <row r="13" spans="1:14" x14ac:dyDescent="0.2">
      <c r="A13" s="67" t="s">
        <v>7</v>
      </c>
      <c r="B13" s="64" t="s">
        <v>28</v>
      </c>
      <c r="C13" s="373"/>
      <c r="D13" s="374"/>
      <c r="E13" s="375"/>
      <c r="F13" s="95"/>
      <c r="G13" s="23">
        <v>1280000</v>
      </c>
      <c r="I13" s="59"/>
      <c r="L13" s="34"/>
      <c r="M13" s="34"/>
      <c r="N13" s="34"/>
    </row>
    <row r="14" spans="1:14" x14ac:dyDescent="0.2">
      <c r="A14" s="67" t="s">
        <v>79</v>
      </c>
      <c r="B14" s="64" t="s">
        <v>80</v>
      </c>
      <c r="C14" s="373"/>
      <c r="D14" s="374"/>
      <c r="E14" s="375"/>
      <c r="F14" s="95"/>
      <c r="G14" s="23">
        <v>2600000</v>
      </c>
      <c r="H14" s="96"/>
      <c r="I14" s="83"/>
      <c r="L14" s="34"/>
      <c r="M14" s="34"/>
      <c r="N14" s="34"/>
    </row>
    <row r="15" spans="1:14" x14ac:dyDescent="0.2">
      <c r="A15" s="67" t="s">
        <v>8</v>
      </c>
      <c r="B15" s="64" t="s">
        <v>29</v>
      </c>
      <c r="C15" s="373"/>
      <c r="D15" s="374"/>
      <c r="E15" s="375"/>
      <c r="F15" s="95"/>
      <c r="G15" s="23">
        <v>200000</v>
      </c>
      <c r="L15" s="34"/>
      <c r="M15" s="34"/>
      <c r="N15" s="34"/>
    </row>
    <row r="16" spans="1:14" x14ac:dyDescent="0.2">
      <c r="A16" s="9" t="s">
        <v>9</v>
      </c>
      <c r="B16" s="64" t="s">
        <v>30</v>
      </c>
      <c r="C16" s="373"/>
      <c r="D16" s="374"/>
      <c r="E16" s="375"/>
      <c r="F16" s="95"/>
      <c r="G16" s="23"/>
      <c r="I16" s="83"/>
      <c r="L16" s="296"/>
      <c r="M16" s="296"/>
      <c r="N16" s="296"/>
    </row>
    <row r="17" spans="1:14" ht="15" x14ac:dyDescent="0.25">
      <c r="A17" s="67" t="s">
        <v>81</v>
      </c>
      <c r="B17" s="88" t="s">
        <v>82</v>
      </c>
      <c r="C17" s="373"/>
      <c r="D17" s="374"/>
      <c r="E17" s="375"/>
      <c r="F17" s="95"/>
      <c r="G17" s="23"/>
      <c r="L17" s="297"/>
      <c r="M17" s="34"/>
      <c r="N17" s="34"/>
    </row>
    <row r="18" spans="1:14" ht="21" x14ac:dyDescent="0.2">
      <c r="A18" s="9" t="s">
        <v>10</v>
      </c>
      <c r="B18" s="64" t="s">
        <v>31</v>
      </c>
      <c r="C18" s="373"/>
      <c r="D18" s="374"/>
      <c r="E18" s="375"/>
      <c r="F18" s="95"/>
      <c r="G18" s="23">
        <v>3236000</v>
      </c>
      <c r="I18" s="83"/>
      <c r="N18" s="296"/>
    </row>
    <row r="19" spans="1:14" ht="42" x14ac:dyDescent="0.25">
      <c r="A19" s="40" t="s">
        <v>11</v>
      </c>
      <c r="B19" s="91" t="s">
        <v>32</v>
      </c>
      <c r="C19" s="373"/>
      <c r="D19" s="374"/>
      <c r="E19" s="375"/>
      <c r="F19" s="103"/>
      <c r="G19" s="24"/>
      <c r="I19" s="96"/>
      <c r="J19" s="178"/>
      <c r="N19" s="297"/>
    </row>
    <row r="20" spans="1:14" ht="13.5" thickBot="1" x14ac:dyDescent="0.25">
      <c r="A20" s="7" t="s">
        <v>57</v>
      </c>
      <c r="B20" s="79" t="s">
        <v>58</v>
      </c>
      <c r="C20" s="395"/>
      <c r="D20" s="396"/>
      <c r="E20" s="397"/>
      <c r="F20" s="103"/>
      <c r="G20" s="24"/>
      <c r="L20" s="296"/>
      <c r="M20" s="34"/>
      <c r="N20" s="296"/>
    </row>
    <row r="21" spans="1:14" ht="13.5" thickBot="1" x14ac:dyDescent="0.25">
      <c r="A21" s="360" t="s">
        <v>43</v>
      </c>
      <c r="B21" s="361"/>
      <c r="C21" s="92">
        <f>SUM(C8:C20)</f>
        <v>0</v>
      </c>
      <c r="D21" s="92">
        <f>SUM(D8:D20)</f>
        <v>0</v>
      </c>
      <c r="E21" s="92">
        <f>SUM(E8:E20)</f>
        <v>0</v>
      </c>
      <c r="F21" s="93"/>
      <c r="G21" s="94">
        <f>SUM(G8+G12+G13+G14+G18+G15)</f>
        <v>83516000</v>
      </c>
    </row>
    <row r="22" spans="1:14" x14ac:dyDescent="0.2">
      <c r="A22" s="20" t="s">
        <v>12</v>
      </c>
      <c r="B22" s="63" t="s">
        <v>33</v>
      </c>
      <c r="C22" s="152">
        <f>G21</f>
        <v>83516000</v>
      </c>
      <c r="D22" s="176">
        <v>0.13</v>
      </c>
      <c r="E22" s="153">
        <f>SUM(C22*D22)</f>
        <v>10857080</v>
      </c>
      <c r="F22" s="102"/>
      <c r="G22" s="154">
        <v>11200000</v>
      </c>
    </row>
    <row r="23" spans="1:14" ht="13.5" thickBot="1" x14ac:dyDescent="0.25">
      <c r="A23" s="10" t="s">
        <v>13</v>
      </c>
      <c r="B23" s="65" t="s">
        <v>34</v>
      </c>
      <c r="C23" s="155">
        <f>SUM(G14)</f>
        <v>2600000</v>
      </c>
      <c r="D23" s="231">
        <v>0.15</v>
      </c>
      <c r="E23" s="201">
        <f>SUM(C23*D23)</f>
        <v>390000</v>
      </c>
      <c r="F23" s="70"/>
      <c r="G23" s="24">
        <v>390000</v>
      </c>
      <c r="L23" s="34"/>
      <c r="M23" s="34"/>
      <c r="N23" s="34"/>
    </row>
    <row r="24" spans="1:14" ht="13.5" thickBot="1" x14ac:dyDescent="0.25">
      <c r="A24" s="362" t="s">
        <v>83</v>
      </c>
      <c r="B24" s="361"/>
      <c r="C24" s="92">
        <f>C22+C23</f>
        <v>86116000</v>
      </c>
      <c r="D24" s="92">
        <f>D22+D23</f>
        <v>0.28000000000000003</v>
      </c>
      <c r="E24" s="92">
        <f>E22+E23</f>
        <v>11247080</v>
      </c>
      <c r="F24" s="93"/>
      <c r="G24" s="94">
        <f>SUM(G22:G23)</f>
        <v>11590000</v>
      </c>
      <c r="I24" s="230" t="s">
        <v>129</v>
      </c>
    </row>
    <row r="25" spans="1:14" x14ac:dyDescent="0.2">
      <c r="A25" s="98" t="s">
        <v>14</v>
      </c>
      <c r="B25" s="169" t="s">
        <v>35</v>
      </c>
      <c r="C25" s="373"/>
      <c r="D25" s="374"/>
      <c r="E25" s="227">
        <v>0.27</v>
      </c>
      <c r="F25" s="95"/>
      <c r="G25" s="168">
        <v>100000</v>
      </c>
      <c r="I25" s="34">
        <f t="shared" ref="I25:I26" si="0">SUM(G25*E25)</f>
        <v>27000</v>
      </c>
    </row>
    <row r="26" spans="1:14" x14ac:dyDescent="0.2">
      <c r="A26" s="9" t="s">
        <v>15</v>
      </c>
      <c r="B26" s="170" t="s">
        <v>36</v>
      </c>
      <c r="C26" s="373"/>
      <c r="D26" s="374"/>
      <c r="E26" s="227">
        <v>0.27</v>
      </c>
      <c r="F26" s="95"/>
      <c r="G26" s="167">
        <v>100000</v>
      </c>
      <c r="I26" s="34">
        <f t="shared" si="0"/>
        <v>27000</v>
      </c>
    </row>
    <row r="27" spans="1:14" ht="21" x14ac:dyDescent="0.2">
      <c r="A27" s="67" t="s">
        <v>84</v>
      </c>
      <c r="B27" s="170" t="s">
        <v>85</v>
      </c>
      <c r="C27" s="373"/>
      <c r="D27" s="374"/>
      <c r="E27" s="374"/>
      <c r="F27" s="375"/>
      <c r="G27" s="167">
        <f>SUM(G28:G30)</f>
        <v>270916</v>
      </c>
      <c r="I27" s="34"/>
    </row>
    <row r="28" spans="1:14" x14ac:dyDescent="0.2">
      <c r="A28" s="67"/>
      <c r="B28" s="170" t="s">
        <v>109</v>
      </c>
      <c r="C28" s="373">
        <v>5000</v>
      </c>
      <c r="D28" s="374"/>
      <c r="E28" s="227">
        <v>0.05</v>
      </c>
      <c r="F28" s="95">
        <v>12</v>
      </c>
      <c r="G28" s="23">
        <f t="shared" ref="G28:G29" si="1">SUM(C28*F28)</f>
        <v>60000</v>
      </c>
      <c r="I28" s="34">
        <f>SUM(G28*E28)</f>
        <v>3000</v>
      </c>
    </row>
    <row r="29" spans="1:14" x14ac:dyDescent="0.2">
      <c r="A29" s="67"/>
      <c r="B29" s="170" t="s">
        <v>106</v>
      </c>
      <c r="C29" s="373">
        <v>50400</v>
      </c>
      <c r="D29" s="374"/>
      <c r="E29" s="227">
        <v>0.05</v>
      </c>
      <c r="F29" s="95">
        <v>4</v>
      </c>
      <c r="G29" s="23">
        <f t="shared" si="1"/>
        <v>201600</v>
      </c>
      <c r="I29" s="34">
        <f t="shared" ref="I29:I43" si="2">SUM(G29*E29)</f>
        <v>10080</v>
      </c>
    </row>
    <row r="30" spans="1:14" x14ac:dyDescent="0.2">
      <c r="A30" s="67"/>
      <c r="B30" s="170" t="s">
        <v>108</v>
      </c>
      <c r="C30" s="373">
        <v>9316</v>
      </c>
      <c r="D30" s="374"/>
      <c r="E30" s="227">
        <v>0.05</v>
      </c>
      <c r="F30" s="95">
        <v>1</v>
      </c>
      <c r="G30" s="23">
        <f>SUM(C30*F30)</f>
        <v>9316</v>
      </c>
      <c r="I30" s="34">
        <f t="shared" si="2"/>
        <v>465.8</v>
      </c>
    </row>
    <row r="31" spans="1:14" ht="21" x14ac:dyDescent="0.2">
      <c r="A31" s="9" t="s">
        <v>16</v>
      </c>
      <c r="B31" s="171" t="s">
        <v>86</v>
      </c>
      <c r="C31" s="373"/>
      <c r="D31" s="374"/>
      <c r="E31" s="374"/>
      <c r="F31" s="375"/>
      <c r="G31" s="167">
        <f>SUM(G32:G33)</f>
        <v>40000</v>
      </c>
      <c r="I31" s="34"/>
    </row>
    <row r="32" spans="1:14" x14ac:dyDescent="0.2">
      <c r="A32" s="38"/>
      <c r="B32" s="171" t="s">
        <v>107</v>
      </c>
      <c r="C32" s="373">
        <v>3000</v>
      </c>
      <c r="D32" s="374"/>
      <c r="E32" s="227">
        <v>0.27</v>
      </c>
      <c r="F32" s="95">
        <v>12</v>
      </c>
      <c r="G32" s="23">
        <f>SUM(C32*F32)</f>
        <v>36000</v>
      </c>
      <c r="I32" s="34">
        <f t="shared" si="2"/>
        <v>9720</v>
      </c>
    </row>
    <row r="33" spans="1:9" x14ac:dyDescent="0.2">
      <c r="A33" s="38"/>
      <c r="B33" s="171" t="s">
        <v>108</v>
      </c>
      <c r="C33" s="226"/>
      <c r="D33" s="179"/>
      <c r="E33" s="228">
        <v>0.27</v>
      </c>
      <c r="F33" s="225"/>
      <c r="G33" s="23">
        <v>4000</v>
      </c>
      <c r="I33" s="34">
        <f t="shared" si="2"/>
        <v>1080</v>
      </c>
    </row>
    <row r="34" spans="1:9" ht="21" x14ac:dyDescent="0.2">
      <c r="A34" s="9" t="s">
        <v>17</v>
      </c>
      <c r="B34" s="171" t="s">
        <v>37</v>
      </c>
      <c r="C34" s="373"/>
      <c r="D34" s="374"/>
      <c r="E34" s="374"/>
      <c r="F34" s="375"/>
      <c r="G34" s="167">
        <f>SUM(G35:G38)</f>
        <v>1860000</v>
      </c>
      <c r="I34" s="34">
        <f t="shared" si="2"/>
        <v>0</v>
      </c>
    </row>
    <row r="35" spans="1:9" x14ac:dyDescent="0.2">
      <c r="A35" s="9"/>
      <c r="B35" s="170" t="s">
        <v>110</v>
      </c>
      <c r="C35" s="373">
        <v>200000</v>
      </c>
      <c r="D35" s="374"/>
      <c r="E35" s="229" t="s">
        <v>127</v>
      </c>
      <c r="F35" s="95">
        <v>2</v>
      </c>
      <c r="G35" s="23">
        <f>SUM(C35*F35)</f>
        <v>400000</v>
      </c>
      <c r="I35" s="34"/>
    </row>
    <row r="36" spans="1:9" x14ac:dyDescent="0.2">
      <c r="A36" s="9"/>
      <c r="B36" s="170" t="s">
        <v>126</v>
      </c>
      <c r="C36" s="373"/>
      <c r="D36" s="374"/>
      <c r="E36" s="229" t="s">
        <v>127</v>
      </c>
      <c r="F36" s="95"/>
      <c r="G36" s="23">
        <v>1000000</v>
      </c>
      <c r="I36" s="34"/>
    </row>
    <row r="37" spans="1:9" x14ac:dyDescent="0.2">
      <c r="A37" s="9"/>
      <c r="B37" s="170" t="s">
        <v>128</v>
      </c>
      <c r="C37" s="373">
        <v>90000</v>
      </c>
      <c r="D37" s="374"/>
      <c r="E37" s="229">
        <v>0.27</v>
      </c>
      <c r="F37" s="95">
        <v>4</v>
      </c>
      <c r="G37" s="23">
        <f>SUM(C37*F37)</f>
        <v>360000</v>
      </c>
      <c r="I37" s="34">
        <f t="shared" si="2"/>
        <v>97200</v>
      </c>
    </row>
    <row r="38" spans="1:9" x14ac:dyDescent="0.2">
      <c r="A38" s="9"/>
      <c r="B38" s="170" t="s">
        <v>111</v>
      </c>
      <c r="C38" s="373">
        <v>100000</v>
      </c>
      <c r="D38" s="374"/>
      <c r="E38" s="229" t="s">
        <v>127</v>
      </c>
      <c r="F38" s="95">
        <v>1</v>
      </c>
      <c r="G38" s="23">
        <v>100000</v>
      </c>
      <c r="I38" s="34"/>
    </row>
    <row r="39" spans="1:9" x14ac:dyDescent="0.2">
      <c r="A39" s="9" t="s">
        <v>18</v>
      </c>
      <c r="B39" s="170" t="s">
        <v>38</v>
      </c>
      <c r="C39" s="373"/>
      <c r="D39" s="374"/>
      <c r="E39" s="374"/>
      <c r="F39" s="375"/>
      <c r="G39" s="167">
        <f>SUM(G40)</f>
        <v>560000</v>
      </c>
      <c r="I39" s="34"/>
    </row>
    <row r="40" spans="1:9" x14ac:dyDescent="0.2">
      <c r="A40" s="20"/>
      <c r="B40" s="170" t="s">
        <v>112</v>
      </c>
      <c r="C40" s="373">
        <v>560000</v>
      </c>
      <c r="D40" s="374"/>
      <c r="E40" s="375"/>
      <c r="F40" s="95">
        <v>1</v>
      </c>
      <c r="G40" s="23">
        <v>560000</v>
      </c>
      <c r="I40" s="34"/>
    </row>
    <row r="41" spans="1:9" x14ac:dyDescent="0.2">
      <c r="A41" s="20" t="s">
        <v>19</v>
      </c>
      <c r="B41" s="171" t="s">
        <v>39</v>
      </c>
      <c r="C41" s="373"/>
      <c r="D41" s="374"/>
      <c r="E41" s="374"/>
      <c r="F41" s="375"/>
      <c r="G41" s="167">
        <f>SUM(G42:G43)</f>
        <v>1840000</v>
      </c>
      <c r="I41" s="34"/>
    </row>
    <row r="42" spans="1:9" x14ac:dyDescent="0.2">
      <c r="A42" s="20"/>
      <c r="B42" s="171" t="s">
        <v>113</v>
      </c>
      <c r="C42" s="373">
        <v>150000</v>
      </c>
      <c r="D42" s="374"/>
      <c r="E42" s="375"/>
      <c r="F42" s="95">
        <v>12</v>
      </c>
      <c r="G42" s="23">
        <f>SUM(C42*F42)</f>
        <v>1800000</v>
      </c>
      <c r="I42" s="34">
        <f t="shared" si="2"/>
        <v>0</v>
      </c>
    </row>
    <row r="43" spans="1:9" x14ac:dyDescent="0.2">
      <c r="A43" s="20"/>
      <c r="B43" s="171" t="s">
        <v>114</v>
      </c>
      <c r="C43" s="373">
        <v>40000</v>
      </c>
      <c r="D43" s="374"/>
      <c r="E43" s="375"/>
      <c r="F43" s="95">
        <v>1</v>
      </c>
      <c r="G43" s="23">
        <f>SUM(C43*F43)</f>
        <v>40000</v>
      </c>
      <c r="I43" s="34">
        <f t="shared" si="2"/>
        <v>0</v>
      </c>
    </row>
    <row r="44" spans="1:9" ht="21" x14ac:dyDescent="0.2">
      <c r="A44" s="9" t="s">
        <v>20</v>
      </c>
      <c r="B44" s="171" t="s">
        <v>40</v>
      </c>
      <c r="C44" s="373">
        <f>SUM(I44)</f>
        <v>175545.8</v>
      </c>
      <c r="D44" s="374"/>
      <c r="E44" s="375"/>
      <c r="F44" s="95">
        <v>1</v>
      </c>
      <c r="G44" s="167">
        <v>175000</v>
      </c>
      <c r="I44" s="34">
        <f>SUM(I25:I43)</f>
        <v>175545.8</v>
      </c>
    </row>
    <row r="45" spans="1:9" ht="21" x14ac:dyDescent="0.2">
      <c r="A45" s="9" t="s">
        <v>21</v>
      </c>
      <c r="B45" s="171" t="s">
        <v>71</v>
      </c>
      <c r="C45" s="373"/>
      <c r="D45" s="374"/>
      <c r="E45" s="374"/>
      <c r="F45" s="375"/>
      <c r="G45" s="23"/>
    </row>
    <row r="46" spans="1:9" ht="13.5" thickBot="1" x14ac:dyDescent="0.25">
      <c r="A46" s="172"/>
      <c r="B46" s="173" t="s">
        <v>115</v>
      </c>
      <c r="C46" s="395">
        <v>5000</v>
      </c>
      <c r="D46" s="396"/>
      <c r="E46" s="397"/>
      <c r="F46" s="174">
        <v>1</v>
      </c>
      <c r="G46" s="175">
        <f>SUM(C46*F46)</f>
        <v>5000</v>
      </c>
    </row>
    <row r="47" spans="1:9" ht="13.5" thickBot="1" x14ac:dyDescent="0.25">
      <c r="A47" s="362" t="s">
        <v>45</v>
      </c>
      <c r="B47" s="361"/>
      <c r="C47" s="391"/>
      <c r="D47" s="389"/>
      <c r="E47" s="389"/>
      <c r="F47" s="390"/>
      <c r="G47" s="94">
        <f>SUM(G25,G26,G27,G31,G34,G39,G41,G44,G46)</f>
        <v>4950916</v>
      </c>
    </row>
    <row r="48" spans="1:9" ht="13.5" thickBot="1" x14ac:dyDescent="0.25">
      <c r="A48" s="37" t="s">
        <v>89</v>
      </c>
      <c r="B48" s="63" t="s">
        <v>90</v>
      </c>
      <c r="C48" s="382"/>
      <c r="D48" s="383"/>
      <c r="E48" s="383"/>
      <c r="F48" s="384"/>
      <c r="G48" s="66">
        <v>0</v>
      </c>
    </row>
    <row r="49" spans="1:7" ht="13.5" thickBot="1" x14ac:dyDescent="0.25">
      <c r="A49" s="362" t="s">
        <v>104</v>
      </c>
      <c r="B49" s="361"/>
      <c r="C49" s="391"/>
      <c r="D49" s="389"/>
      <c r="E49" s="389"/>
      <c r="F49" s="390"/>
      <c r="G49" s="94">
        <f>SUM(G48)</f>
        <v>0</v>
      </c>
    </row>
    <row r="50" spans="1:7" x14ac:dyDescent="0.2">
      <c r="A50" s="67" t="s">
        <v>116</v>
      </c>
      <c r="B50" s="64" t="s">
        <v>117</v>
      </c>
      <c r="C50" s="374"/>
      <c r="D50" s="374"/>
      <c r="E50" s="374"/>
      <c r="F50" s="179"/>
      <c r="G50" s="167">
        <f>SUM(G51)</f>
        <v>0</v>
      </c>
    </row>
    <row r="51" spans="1:7" x14ac:dyDescent="0.2">
      <c r="A51" s="386"/>
      <c r="B51" s="387"/>
      <c r="C51" s="182"/>
      <c r="D51" s="182"/>
      <c r="E51" s="182"/>
      <c r="F51" s="183"/>
      <c r="G51" s="23"/>
    </row>
    <row r="52" spans="1:7" x14ac:dyDescent="0.2">
      <c r="A52" s="166" t="s">
        <v>119</v>
      </c>
      <c r="B52" s="180" t="s">
        <v>118</v>
      </c>
      <c r="C52" s="385"/>
      <c r="D52" s="385"/>
      <c r="E52" s="385"/>
      <c r="F52" s="181"/>
      <c r="G52" s="184"/>
    </row>
    <row r="53" spans="1:7" ht="13.5" thickBot="1" x14ac:dyDescent="0.25">
      <c r="A53" s="362" t="s">
        <v>120</v>
      </c>
      <c r="B53" s="361"/>
      <c r="C53" s="388"/>
      <c r="D53" s="389"/>
      <c r="E53" s="389"/>
      <c r="F53" s="390"/>
      <c r="G53" s="94">
        <f>SUM(G50,G52)</f>
        <v>0</v>
      </c>
    </row>
    <row r="54" spans="1:7" ht="26.25" customHeight="1" thickBot="1" x14ac:dyDescent="0.25">
      <c r="A54" s="371" t="s">
        <v>48</v>
      </c>
      <c r="B54" s="372"/>
      <c r="C54" s="392"/>
      <c r="D54" s="393"/>
      <c r="E54" s="393"/>
      <c r="F54" s="394"/>
      <c r="G54" s="39">
        <f>G21+G24+G47+G49+G53</f>
        <v>100056916</v>
      </c>
    </row>
    <row r="55" spans="1:7" ht="13.5" thickBot="1" x14ac:dyDescent="0.25"/>
    <row r="56" spans="1:7" ht="13.5" customHeight="1" thickBot="1" x14ac:dyDescent="0.25">
      <c r="A56" s="398" t="s">
        <v>133</v>
      </c>
      <c r="B56" s="399"/>
      <c r="C56" s="399"/>
      <c r="D56" s="399"/>
      <c r="E56" s="399"/>
      <c r="F56" s="399"/>
      <c r="G56" s="400"/>
    </row>
    <row r="57" spans="1:7" ht="12.75" customHeight="1" x14ac:dyDescent="0.2">
      <c r="A57" s="366" t="s">
        <v>0</v>
      </c>
      <c r="B57" s="367" t="s">
        <v>47</v>
      </c>
      <c r="C57" s="401"/>
      <c r="D57" s="402"/>
      <c r="E57" s="402"/>
      <c r="F57" s="403"/>
      <c r="G57" s="266">
        <v>2023</v>
      </c>
    </row>
    <row r="58" spans="1:7" ht="13.5" thickBot="1" x14ac:dyDescent="0.25">
      <c r="A58" s="359"/>
      <c r="B58" s="353"/>
      <c r="C58" s="379"/>
      <c r="D58" s="380"/>
      <c r="E58" s="380"/>
      <c r="F58" s="381"/>
      <c r="G58" s="149" t="s">
        <v>69</v>
      </c>
    </row>
    <row r="59" spans="1:7" ht="42" x14ac:dyDescent="0.2">
      <c r="A59" s="100" t="s">
        <v>11</v>
      </c>
      <c r="B59" s="264" t="s">
        <v>32</v>
      </c>
      <c r="C59" s="373"/>
      <c r="D59" s="374"/>
      <c r="E59" s="375"/>
      <c r="F59" s="95"/>
      <c r="G59" s="23">
        <v>1117670</v>
      </c>
    </row>
    <row r="60" spans="1:7" ht="13.5" thickBot="1" x14ac:dyDescent="0.25">
      <c r="A60" s="260" t="s">
        <v>10</v>
      </c>
      <c r="B60" s="265" t="s">
        <v>136</v>
      </c>
      <c r="C60" s="261"/>
      <c r="D60" s="258"/>
      <c r="E60" s="259"/>
      <c r="F60" s="262"/>
      <c r="G60" s="263">
        <v>1433800</v>
      </c>
    </row>
    <row r="61" spans="1:7" ht="13.5" customHeight="1" thickBot="1" x14ac:dyDescent="0.25">
      <c r="A61" s="360" t="s">
        <v>43</v>
      </c>
      <c r="B61" s="361"/>
      <c r="C61" s="92">
        <f>SUM(C59:C59)</f>
        <v>0</v>
      </c>
      <c r="D61" s="97">
        <f>SUM(D59:D59)</f>
        <v>0</v>
      </c>
      <c r="E61" s="256">
        <f>SUM(E59:E59)</f>
        <v>0</v>
      </c>
      <c r="F61" s="93"/>
      <c r="G61" s="94">
        <f>SUM(G59:G60)</f>
        <v>2551470</v>
      </c>
    </row>
    <row r="62" spans="1:7" ht="13.5" thickBot="1" x14ac:dyDescent="0.25">
      <c r="A62" s="20" t="s">
        <v>12</v>
      </c>
      <c r="B62" s="63" t="s">
        <v>33</v>
      </c>
      <c r="C62" s="152">
        <f>G61</f>
        <v>2551470</v>
      </c>
      <c r="D62" s="176">
        <v>0.13</v>
      </c>
      <c r="E62" s="153">
        <f>SUM(C62*D62)</f>
        <v>331691.10000000003</v>
      </c>
      <c r="F62" s="102"/>
      <c r="G62" s="154">
        <v>281949</v>
      </c>
    </row>
    <row r="63" spans="1:7" ht="13.5" customHeight="1" thickBot="1" x14ac:dyDescent="0.25">
      <c r="A63" s="362" t="s">
        <v>83</v>
      </c>
      <c r="B63" s="361"/>
      <c r="C63" s="92">
        <f>SUM(C62)</f>
        <v>2551470</v>
      </c>
      <c r="D63" s="256">
        <f>SUM(D62)</f>
        <v>0.13</v>
      </c>
      <c r="E63" s="256">
        <f>SUM(E62:E62)</f>
        <v>331691.10000000003</v>
      </c>
      <c r="F63" s="93"/>
      <c r="G63" s="94">
        <f>SUM(G62:G62)</f>
        <v>281949</v>
      </c>
    </row>
    <row r="64" spans="1:7" x14ac:dyDescent="0.2">
      <c r="A64" s="9" t="s">
        <v>15</v>
      </c>
      <c r="B64" s="170" t="s">
        <v>36</v>
      </c>
      <c r="C64" s="373"/>
      <c r="D64" s="374"/>
      <c r="E64" s="227">
        <v>0.27</v>
      </c>
      <c r="F64" s="95"/>
      <c r="G64" s="23"/>
    </row>
    <row r="65" spans="1:7" ht="21.75" thickBot="1" x14ac:dyDescent="0.25">
      <c r="A65" s="9" t="s">
        <v>20</v>
      </c>
      <c r="B65" s="171" t="s">
        <v>40</v>
      </c>
      <c r="C65" s="373"/>
      <c r="D65" s="374"/>
      <c r="E65" s="375"/>
      <c r="F65" s="95"/>
      <c r="G65" s="23"/>
    </row>
    <row r="66" spans="1:7" ht="13.5" customHeight="1" thickBot="1" x14ac:dyDescent="0.25">
      <c r="A66" s="362" t="s">
        <v>45</v>
      </c>
      <c r="B66" s="361"/>
      <c r="C66" s="391"/>
      <c r="D66" s="389"/>
      <c r="E66" s="389"/>
      <c r="F66" s="390"/>
      <c r="G66" s="94">
        <f>SUM(G64:G65)</f>
        <v>0</v>
      </c>
    </row>
    <row r="67" spans="1:7" ht="22.5" customHeight="1" thickBot="1" x14ac:dyDescent="0.25">
      <c r="A67" s="67" t="s">
        <v>134</v>
      </c>
      <c r="B67" s="170" t="s">
        <v>135</v>
      </c>
      <c r="C67" s="373"/>
      <c r="D67" s="374"/>
      <c r="E67" s="227"/>
      <c r="F67" s="95"/>
      <c r="G67" s="23">
        <v>176699</v>
      </c>
    </row>
    <row r="68" spans="1:7" ht="13.5" customHeight="1" thickBot="1" x14ac:dyDescent="0.25">
      <c r="A68" s="362" t="s">
        <v>45</v>
      </c>
      <c r="B68" s="361"/>
      <c r="C68" s="391"/>
      <c r="D68" s="389"/>
      <c r="E68" s="389"/>
      <c r="F68" s="390"/>
      <c r="G68" s="94">
        <f>SUM(G67:G67)</f>
        <v>176699</v>
      </c>
    </row>
    <row r="69" spans="1:7" ht="13.5" customHeight="1" thickBot="1" x14ac:dyDescent="0.25">
      <c r="A69" s="371" t="s">
        <v>48</v>
      </c>
      <c r="B69" s="372"/>
      <c r="C69" s="407"/>
      <c r="D69" s="408"/>
      <c r="E69" s="408"/>
      <c r="F69" s="409"/>
      <c r="G69" s="257">
        <f>SUM(G66,G63,G61,G68)</f>
        <v>3010118</v>
      </c>
    </row>
    <row r="70" spans="1:7" ht="13.5" thickBot="1" x14ac:dyDescent="0.25"/>
    <row r="71" spans="1:7" ht="13.5" thickBot="1" x14ac:dyDescent="0.25">
      <c r="A71" s="30" t="s">
        <v>60</v>
      </c>
      <c r="B71" s="31"/>
      <c r="C71" s="404"/>
      <c r="D71" s="405"/>
      <c r="E71" s="405"/>
      <c r="F71" s="406"/>
      <c r="G71" s="32">
        <f>SUM(G54+G69)</f>
        <v>103067034</v>
      </c>
    </row>
  </sheetData>
  <mergeCells count="70">
    <mergeCell ref="C67:D67"/>
    <mergeCell ref="A68:B68"/>
    <mergeCell ref="C68:F68"/>
    <mergeCell ref="C71:F71"/>
    <mergeCell ref="A69:B69"/>
    <mergeCell ref="C69:F69"/>
    <mergeCell ref="A56:G56"/>
    <mergeCell ref="A57:A58"/>
    <mergeCell ref="B57:B58"/>
    <mergeCell ref="C57:F58"/>
    <mergeCell ref="C59:E59"/>
    <mergeCell ref="A61:B61"/>
    <mergeCell ref="A63:B63"/>
    <mergeCell ref="C64:D64"/>
    <mergeCell ref="C65:E65"/>
    <mergeCell ref="A66:B66"/>
    <mergeCell ref="C66:F66"/>
    <mergeCell ref="C45:F45"/>
    <mergeCell ref="C42:E42"/>
    <mergeCell ref="C43:E43"/>
    <mergeCell ref="C44:E44"/>
    <mergeCell ref="C13:E13"/>
    <mergeCell ref="C14:E14"/>
    <mergeCell ref="C31:F31"/>
    <mergeCell ref="C41:F41"/>
    <mergeCell ref="C34:F34"/>
    <mergeCell ref="C40:E40"/>
    <mergeCell ref="C39:F39"/>
    <mergeCell ref="C32:D32"/>
    <mergeCell ref="C28:D28"/>
    <mergeCell ref="C20:E20"/>
    <mergeCell ref="C15:E15"/>
    <mergeCell ref="C16:E16"/>
    <mergeCell ref="A21:B21"/>
    <mergeCell ref="A24:B24"/>
    <mergeCell ref="A47:B47"/>
    <mergeCell ref="A54:B54"/>
    <mergeCell ref="C48:F48"/>
    <mergeCell ref="C27:F27"/>
    <mergeCell ref="C52:E52"/>
    <mergeCell ref="A51:B51"/>
    <mergeCell ref="A53:B53"/>
    <mergeCell ref="C53:F53"/>
    <mergeCell ref="A49:B49"/>
    <mergeCell ref="C49:F49"/>
    <mergeCell ref="C50:E50"/>
    <mergeCell ref="C47:F47"/>
    <mergeCell ref="C54:F54"/>
    <mergeCell ref="C46:E46"/>
    <mergeCell ref="A1:G1"/>
    <mergeCell ref="A2:G2"/>
    <mergeCell ref="A4:G4"/>
    <mergeCell ref="A5:G5"/>
    <mergeCell ref="A6:A7"/>
    <mergeCell ref="B6:B7"/>
    <mergeCell ref="C6:F7"/>
    <mergeCell ref="C18:E18"/>
    <mergeCell ref="C19:E19"/>
    <mergeCell ref="C37:D37"/>
    <mergeCell ref="C8:F8"/>
    <mergeCell ref="C11:F11"/>
    <mergeCell ref="C25:D25"/>
    <mergeCell ref="C12:E12"/>
    <mergeCell ref="C17:E17"/>
    <mergeCell ref="C38:D38"/>
    <mergeCell ref="C29:D29"/>
    <mergeCell ref="C30:D30"/>
    <mergeCell ref="C26:D26"/>
    <mergeCell ref="C35:D35"/>
    <mergeCell ref="C36:D36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4</vt:i4>
      </vt:variant>
    </vt:vector>
  </HeadingPairs>
  <TitlesOfParts>
    <vt:vector size="9" baseType="lpstr">
      <vt:lpstr>Mérleg(Hivatal 2023)</vt:lpstr>
      <vt:lpstr>Bevételek(Hivatal 2023)</vt:lpstr>
      <vt:lpstr>Kiadások(Hivatal 2023)</vt:lpstr>
      <vt:lpstr>Kiadások COFOG szerint</vt:lpstr>
      <vt:lpstr>Részletes cofog kiadás</vt:lpstr>
      <vt:lpstr>'Bevételek(Hivatal 2023)'!Nyomtatási_terület</vt:lpstr>
      <vt:lpstr>'Kiadások COFOG szerint'!Nyomtatási_terület</vt:lpstr>
      <vt:lpstr>'Kiadások(Hivatal 2023)'!Nyomtatási_terület</vt:lpstr>
      <vt:lpstr>'Mérleg(Hivatal 2023)'!Nyomtatási_terület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2023-01-23T11:58:06Z</cp:lastPrinted>
  <dcterms:created xsi:type="dcterms:W3CDTF">2016-01-02T07:48:50Z</dcterms:created>
  <dcterms:modified xsi:type="dcterms:W3CDTF">2023-01-25T06:57:06Z</dcterms:modified>
</cp:coreProperties>
</file>